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1260" windowWidth="23250" windowHeight="12375" activeTab="0"/>
  </bookViews>
  <sheets>
    <sheet name="BreakEven" sheetId="1" r:id="rId1"/>
    <sheet name="Sheet2" sheetId="2" r:id="rId2"/>
    <sheet name="Sheet3" sheetId="3" r:id="rId3"/>
  </sheets>
  <definedNames>
    <definedName name="AnnualGrowth">'BreakEven'!$B$6</definedName>
    <definedName name="Growth_Rate_Monthly">'Sheet2'!$B$1</definedName>
    <definedName name="GrowthMonthly">'Sheet2'!$B$1</definedName>
    <definedName name="January">'Sheet2'!$L$2</definedName>
    <definedName name="Monthly_Expenses">'BreakEven'!$B$5</definedName>
    <definedName name="Monthly_Revenue">'BreakEven'!$B$4</definedName>
    <definedName name="Months">'Sheet2'!$L$2:$L$13</definedName>
    <definedName name="StartUpMonth">'BreakEven'!$B$2</definedName>
  </definedNames>
  <calcPr fullCalcOnLoad="1"/>
</workbook>
</file>

<file path=xl/sharedStrings.xml><?xml version="1.0" encoding="utf-8"?>
<sst xmlns="http://schemas.openxmlformats.org/spreadsheetml/2006/main" count="123" uniqueCount="96">
  <si>
    <t>Month 1</t>
  </si>
  <si>
    <t>Month 2</t>
  </si>
  <si>
    <t>Month 3</t>
  </si>
  <si>
    <t>Month 4</t>
  </si>
  <si>
    <t>Month 5</t>
  </si>
  <si>
    <t>Month 6</t>
  </si>
  <si>
    <t>Month 7</t>
  </si>
  <si>
    <t>Month 8</t>
  </si>
  <si>
    <t>Month 9</t>
  </si>
  <si>
    <t>Month 10</t>
  </si>
  <si>
    <t>Month 11</t>
  </si>
  <si>
    <t>Month 12</t>
  </si>
  <si>
    <t>Monthly Revenue</t>
  </si>
  <si>
    <t>Monthly Expenses</t>
  </si>
  <si>
    <t>Annual Growth Rate</t>
  </si>
  <si>
    <t>Start-up needs</t>
  </si>
  <si>
    <t>Standard</t>
  </si>
  <si>
    <t>Growth Rate Monthly</t>
  </si>
  <si>
    <t>With Growth</t>
  </si>
  <si>
    <t>Winter</t>
  </si>
  <si>
    <t>Fall</t>
  </si>
  <si>
    <t>Summer</t>
  </si>
  <si>
    <t>Spring</t>
  </si>
  <si>
    <t>Start-up month</t>
  </si>
  <si>
    <t>January</t>
  </si>
  <si>
    <t>February</t>
  </si>
  <si>
    <t>March</t>
  </si>
  <si>
    <t>April</t>
  </si>
  <si>
    <t>May</t>
  </si>
  <si>
    <t>June</t>
  </si>
  <si>
    <t>August</t>
  </si>
  <si>
    <t>September</t>
  </si>
  <si>
    <t>October</t>
  </si>
  <si>
    <t>November</t>
  </si>
  <si>
    <t>December</t>
  </si>
  <si>
    <t>July</t>
  </si>
  <si>
    <t>Seasonal Adjustment</t>
  </si>
  <si>
    <t>SUM</t>
  </si>
  <si>
    <t>Seasonality</t>
  </si>
  <si>
    <t>Seasonality Impact</t>
  </si>
  <si>
    <t>Seasonality Adjustment</t>
  </si>
  <si>
    <t>SeasonalityGrowth</t>
  </si>
  <si>
    <t>Breakeven</t>
  </si>
  <si>
    <t>Months</t>
  </si>
  <si>
    <t>Difference</t>
  </si>
  <si>
    <t>Net Profit</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</si>
  <si>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</si>
  <si>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</si>
  <si>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</si>
  <si>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</si>
  <si>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</si>
  <si>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</si>
  <si>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</si>
  <si>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</si>
  <si>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</si>
  <si>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</si>
  <si>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</si>
  <si>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</si>
  <si>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</si>
  <si>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</si>
  <si>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</si>
  <si>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</si>
  <si>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</si>
  <si>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</si>
  <si>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</si>
  <si>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</si>
  <si>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</si>
  <si>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</si>
  <si>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</si>
  <si>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</si>
  <si>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Month 37</t>
  </si>
  <si>
    <t>Month 38</t>
  </si>
  <si>
    <t>Month 39</t>
  </si>
  <si>
    <t>Month 40</t>
  </si>
  <si>
    <t>Month 41</t>
  </si>
  <si>
    <t>Month 42</t>
  </si>
  <si>
    <t>Month 43</t>
  </si>
  <si>
    <t>Month 44</t>
  </si>
  <si>
    <t>Month 45</t>
  </si>
  <si>
    <t>Month 46</t>
  </si>
  <si>
    <t>Month 47</t>
  </si>
  <si>
    <t>Month 48</t>
  </si>
  <si>
    <t>Month 49</t>
  </si>
  <si>
    <t>Month 50</t>
  </si>
  <si>
    <t>Month 51</t>
  </si>
  <si>
    <t>Month 52</t>
  </si>
  <si>
    <t>Month 53</t>
  </si>
  <si>
    <t>Month 54</t>
  </si>
  <si>
    <t>Month 55</t>
  </si>
  <si>
    <t>Month 56</t>
  </si>
  <si>
    <t>Month 57</t>
  </si>
  <si>
    <t>Month 58</t>
  </si>
  <si>
    <t>Month 59</t>
  </si>
  <si>
    <t>Month 60</t>
  </si>
  <si>
    <t>Months to break even</t>
  </si>
  <si>
    <t xml:space="preserve">You have calculated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</si>
</sst>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409]mmmm\-yy;@"/>
  </numFmts>
  <fonts count="60">
    <font>
      <sz val="11"/>
      <color theme="1"/>
      <name val="Calibri"/>
      <family val="2"/>
    </font>
    <font>
      <sz val="11"/>
      <color indexed="8"/>
      <name val="Calibri"/>
      <family val="2"/>
    </font>
    <font>
      <sz val="11"/>
      <color indexed="48"/>
      <name val="Calibri"/>
      <family val="2"/>
    </font>
    <font>
      <sz val="11"/>
      <color indexed="44"/>
      <name val="Calibri"/>
      <family val="2"/>
    </font>
    <font>
      <sz val="11"/>
      <color indexed="23"/>
      <name val="Calibri"/>
      <family val="2"/>
    </font>
    <font>
      <sz val="8"/>
      <color indexed="8"/>
      <name val="Tahoma"/>
      <family val="2"/>
    </font>
    <font>
      <sz val="11"/>
      <color indexed="49"/>
      <name val="Calibri"/>
      <family val="2"/>
    </font>
    <font>
      <b/>
      <sz val="11"/>
      <color indexed="22"/>
      <name val="Calibri"/>
      <family val="2"/>
    </font>
    <font>
      <b/>
      <sz val="11"/>
      <color indexed="44"/>
      <name val="Calibri"/>
      <family val="2"/>
    </font>
    <font>
      <sz val="10"/>
      <color indexed="8"/>
      <name val="Calibri"/>
      <family val="2"/>
    </font>
    <font>
      <sz val="10"/>
      <color indexed="44"/>
      <name val="Calibri"/>
      <family val="2"/>
    </font>
    <font>
      <sz val="26"/>
      <color indexed="48"/>
      <name val="Calibri"/>
      <family val="2"/>
    </font>
    <font>
      <sz val="10"/>
      <color indexed="8"/>
      <name val="Consolas"/>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20"/>
      <color indexed="48"/>
      <name val="Calibri"/>
      <family val="2"/>
    </font>
    <font>
      <sz val="16"/>
      <color indexed="44"/>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C2E7F8"/>
      <name val="Calibri"/>
      <family val="2"/>
    </font>
    <font>
      <sz val="11"/>
      <color rgb="FF4AB7E9"/>
      <name val="Calibri"/>
      <family val="2"/>
    </font>
    <font>
      <sz val="11"/>
      <color rgb="FF1BA0DB"/>
      <name val="Calibri"/>
      <family val="2"/>
    </font>
    <font>
      <b/>
      <sz val="11"/>
      <color rgb="FFC2E7F8"/>
      <name val="Calibri"/>
      <family val="2"/>
    </font>
    <font>
      <b/>
      <sz val="11"/>
      <color rgb="FFD5E2E5"/>
      <name val="Calibri"/>
      <family val="2"/>
    </font>
    <font>
      <sz val="10"/>
      <color theme="1"/>
      <name val="Calibri"/>
      <family val="2"/>
    </font>
    <font>
      <sz val="10"/>
      <color rgb="FFC2E7F8"/>
      <name val="Calibri"/>
      <family val="2"/>
    </font>
    <font>
      <sz val="11"/>
      <color theme="1" tint="0.49998000264167786"/>
      <name val="Calibri"/>
      <family val="2"/>
    </font>
    <font>
      <sz val="26"/>
      <color rgb="FF4AB7E9"/>
      <name val="Calibri"/>
      <family val="2"/>
    </font>
    <font>
      <sz val="11"/>
      <color theme="1" tint="0.04998999834060669"/>
      <name val="Calibri"/>
      <family val="2"/>
    </font>
    <font>
      <sz val="10"/>
      <color theme="1" tint="0.04998999834060669"/>
      <name val="Consola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15000000596046448"/>
        <bgColor indexed="64"/>
      </patternFill>
    </fill>
    <fill>
      <patternFill patternType="solid">
        <fgColor rgb="FF1BA0DB"/>
        <bgColor indexed="64"/>
      </patternFill>
    </fill>
    <fill>
      <patternFill patternType="solid">
        <fgColor theme="1" tint="0.34999001026153564"/>
        <bgColor indexed="64"/>
      </patternFill>
    </fill>
    <fill>
      <patternFill patternType="solid">
        <fgColor theme="1" tint="0.0499899983406066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1" tint="0.24998000264167786"/>
      </right>
      <top style="medium">
        <color theme="1" tint="0.24998000264167786"/>
      </top>
      <bottom/>
    </border>
    <border>
      <left style="medium">
        <color theme="1" tint="0.24998000264167786"/>
      </left>
      <right/>
      <top/>
      <bottom/>
    </border>
    <border>
      <left/>
      <right style="medium">
        <color theme="1" tint="0.24998000264167786"/>
      </right>
      <top/>
      <bottom/>
    </border>
    <border>
      <left style="medium">
        <color theme="1" tint="0.24998000264167786"/>
      </left>
      <right/>
      <top/>
      <bottom style="medium">
        <color theme="1" tint="0.24998000264167786"/>
      </bottom>
    </border>
    <border>
      <left/>
      <right/>
      <top/>
      <bottom style="medium">
        <color theme="1" tint="0.24998000264167786"/>
      </bottom>
    </border>
    <border>
      <left style="medium">
        <color theme="1" tint="0.24998000264167786"/>
      </left>
      <right style="medium">
        <color theme="1" tint="0.24998000264167786"/>
      </right>
      <top style="medium">
        <color theme="1" tint="0.24998000264167786"/>
      </top>
      <bottom/>
    </border>
    <border>
      <left style="medium">
        <color theme="1" tint="0.24998000264167786"/>
      </left>
      <right style="medium">
        <color theme="1" tint="0.24998000264167786"/>
      </right>
      <top/>
      <bottom/>
    </border>
    <border>
      <left style="medium">
        <color theme="1" tint="0.24998000264167786"/>
      </left>
      <right style="medium">
        <color theme="1" tint="0.24998000264167786"/>
      </right>
      <top/>
      <bottom style="medium">
        <color theme="1" tint="0.24998000264167786"/>
      </bottom>
    </border>
    <border>
      <left style="medium">
        <color theme="1" tint="0.24998000264167786"/>
      </left>
      <right/>
      <top style="medium">
        <color theme="1" tint="0.24998000264167786"/>
      </top>
      <bottom style="medium">
        <color theme="1" tint="0.24998000264167786"/>
      </bottom>
    </border>
    <border>
      <left/>
      <right/>
      <top style="medium">
        <color theme="1" tint="0.24998000264167786"/>
      </top>
      <bottom style="medium">
        <color theme="1" tint="0.24998000264167786"/>
      </bottom>
    </border>
    <border>
      <left style="medium">
        <color theme="1" tint="0.24998000264167786"/>
      </left>
      <right/>
      <top style="medium">
        <color theme="1" tint="0.24998000264167786"/>
      </top>
      <bottom/>
    </border>
    <border>
      <left/>
      <right/>
      <top style="medium">
        <color theme="1" tint="0.24998000264167786"/>
      </top>
      <bottom/>
    </border>
    <border>
      <left/>
      <right style="medium">
        <color theme="1" tint="0.24998000264167786"/>
      </right>
      <top/>
      <bottom style="medium">
        <color theme="1" tint="0.24998000264167786"/>
      </bottom>
    </border>
    <border>
      <left/>
      <right style="thin">
        <color theme="1" tint="0.24998000264167786"/>
      </right>
      <top style="thin">
        <color theme="1" tint="0.24998000264167786"/>
      </top>
      <bottom/>
    </border>
    <border>
      <left/>
      <right style="thin">
        <color theme="1" tint="0.24998000264167786"/>
      </right>
      <top style="thin">
        <color theme="1" tint="0.24998000264167786"/>
      </top>
      <bottom style="thin">
        <color theme="1" tint="0.24998000264167786"/>
      </bottom>
    </border>
    <border>
      <left style="medium">
        <color theme="1" tint="0.24998000264167786"/>
      </left>
      <right style="medium">
        <color theme="1" tint="0.24998000264167786"/>
      </right>
      <top style="medium">
        <color theme="1" tint="0.24998000264167786"/>
      </top>
      <bottom style="medium">
        <color theme="1" tint="0.2499800026416778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0">
    <xf numFmtId="0" fontId="0" fillId="0" borderId="0" xfId="0" applyFont="1" applyAlignment="1">
      <alignment/>
    </xf>
    <xf numFmtId="0" fontId="0" fillId="33" borderId="0" xfId="0" applyFill="1" applyBorder="1" applyAlignment="1">
      <alignment/>
    </xf>
    <xf numFmtId="0" fontId="49" fillId="33" borderId="0" xfId="0" applyFont="1" applyFill="1" applyBorder="1" applyAlignment="1">
      <alignment/>
    </xf>
    <xf numFmtId="0" fontId="0" fillId="33" borderId="0" xfId="0" applyFill="1" applyAlignment="1">
      <alignment/>
    </xf>
    <xf numFmtId="9" fontId="50" fillId="33" borderId="0" xfId="0" applyNumberFormat="1" applyFont="1" applyFill="1" applyBorder="1" applyAlignment="1">
      <alignment horizontal="center"/>
    </xf>
    <xf numFmtId="0" fontId="51" fillId="33" borderId="0" xfId="0" applyFont="1" applyFill="1" applyBorder="1" applyAlignment="1">
      <alignment/>
    </xf>
    <xf numFmtId="0" fontId="49" fillId="33" borderId="10" xfId="0" applyFont="1" applyFill="1" applyBorder="1" applyAlignment="1">
      <alignment/>
    </xf>
    <xf numFmtId="0" fontId="50" fillId="33" borderId="11" xfId="0" applyFont="1" applyFill="1" applyBorder="1" applyAlignment="1">
      <alignment horizontal="right"/>
    </xf>
    <xf numFmtId="0" fontId="49" fillId="33" borderId="12" xfId="0" applyFont="1" applyFill="1" applyBorder="1" applyAlignment="1">
      <alignment/>
    </xf>
    <xf numFmtId="0" fontId="50" fillId="33" borderId="11" xfId="0" applyFont="1" applyFill="1" applyBorder="1" applyAlignment="1">
      <alignment/>
    </xf>
    <xf numFmtId="0" fontId="52" fillId="33" borderId="11" xfId="0" applyFont="1" applyFill="1" applyBorder="1" applyAlignment="1">
      <alignment/>
    </xf>
    <xf numFmtId="9" fontId="49" fillId="33" borderId="12" xfId="0" applyNumberFormat="1" applyFont="1" applyFill="1" applyBorder="1" applyAlignment="1">
      <alignment/>
    </xf>
    <xf numFmtId="0" fontId="50" fillId="33" borderId="13" xfId="0" applyFont="1" applyFill="1" applyBorder="1" applyAlignment="1">
      <alignment/>
    </xf>
    <xf numFmtId="0" fontId="49" fillId="33" borderId="14" xfId="0" applyFont="1" applyFill="1" applyBorder="1" applyAlignment="1">
      <alignment/>
    </xf>
    <xf numFmtId="0" fontId="50" fillId="33" borderId="15" xfId="0" applyFont="1" applyFill="1" applyBorder="1" applyAlignment="1">
      <alignment horizontal="right"/>
    </xf>
    <xf numFmtId="0" fontId="50" fillId="33" borderId="16" xfId="0" applyFont="1" applyFill="1" applyBorder="1" applyAlignment="1">
      <alignment horizontal="right"/>
    </xf>
    <xf numFmtId="0" fontId="50" fillId="33" borderId="17" xfId="0" applyFont="1" applyFill="1" applyBorder="1" applyAlignment="1">
      <alignment horizontal="right"/>
    </xf>
    <xf numFmtId="0" fontId="49" fillId="34" borderId="18" xfId="0" applyFont="1" applyFill="1" applyBorder="1" applyAlignment="1">
      <alignment/>
    </xf>
    <xf numFmtId="0" fontId="49" fillId="34" borderId="19" xfId="0" applyFont="1" applyFill="1" applyBorder="1" applyAlignment="1">
      <alignment/>
    </xf>
    <xf numFmtId="0" fontId="53" fillId="34" borderId="15" xfId="0" applyFont="1" applyFill="1" applyBorder="1" applyAlignment="1">
      <alignment horizontal="center"/>
    </xf>
    <xf numFmtId="0" fontId="50" fillId="33" borderId="20" xfId="0" applyFont="1" applyFill="1" applyBorder="1" applyAlignment="1">
      <alignment/>
    </xf>
    <xf numFmtId="0" fontId="50" fillId="33" borderId="21" xfId="0" applyFont="1" applyFill="1" applyBorder="1" applyAlignment="1">
      <alignment/>
    </xf>
    <xf numFmtId="0" fontId="49" fillId="33" borderId="21" xfId="0" applyFont="1" applyFill="1" applyBorder="1" applyAlignment="1">
      <alignment/>
    </xf>
    <xf numFmtId="0" fontId="0" fillId="33" borderId="11" xfId="0" applyFill="1" applyBorder="1" applyAlignment="1">
      <alignment/>
    </xf>
    <xf numFmtId="0" fontId="51" fillId="33" borderId="11"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22" xfId="0" applyFill="1" applyBorder="1" applyAlignment="1">
      <alignment/>
    </xf>
    <xf numFmtId="0" fontId="0" fillId="33" borderId="21" xfId="0" applyFill="1" applyBorder="1" applyAlignment="1">
      <alignment/>
    </xf>
    <xf numFmtId="0" fontId="0" fillId="33" borderId="10" xfId="0" applyFill="1" applyBorder="1" applyAlignment="1">
      <alignment/>
    </xf>
    <xf numFmtId="0" fontId="0" fillId="33" borderId="12" xfId="0" applyFill="1" applyBorder="1" applyAlignment="1">
      <alignment/>
    </xf>
    <xf numFmtId="49" fontId="50" fillId="33" borderId="15" xfId="0" applyNumberFormat="1" applyFont="1" applyFill="1" applyBorder="1" applyAlignment="1">
      <alignment horizontal="right"/>
    </xf>
    <xf numFmtId="49" fontId="50" fillId="33" borderId="16" xfId="0" applyNumberFormat="1" applyFont="1" applyFill="1" applyBorder="1" applyAlignment="1">
      <alignment horizontal="right"/>
    </xf>
    <xf numFmtId="49" fontId="50" fillId="33" borderId="17" xfId="0" applyNumberFormat="1" applyFont="1" applyFill="1" applyBorder="1" applyAlignment="1">
      <alignment horizontal="right"/>
    </xf>
    <xf numFmtId="0" fontId="54" fillId="33" borderId="0" xfId="0" applyFont="1" applyFill="1" applyBorder="1" applyAlignment="1">
      <alignment/>
    </xf>
    <xf numFmtId="0" fontId="49" fillId="33" borderId="18" xfId="0" applyFont="1" applyFill="1" applyBorder="1" applyAlignment="1">
      <alignment/>
    </xf>
    <xf numFmtId="0" fontId="55" fillId="33" borderId="0" xfId="0" applyFont="1" applyFill="1" applyBorder="1" applyAlignment="1">
      <alignment/>
    </xf>
    <xf numFmtId="0" fontId="54" fillId="33" borderId="14" xfId="0" applyFont="1" applyFill="1" applyBorder="1" applyAlignment="1">
      <alignment/>
    </xf>
    <xf numFmtId="0" fontId="56" fillId="33" borderId="14" xfId="0" applyFont="1" applyFill="1" applyBorder="1" applyAlignment="1">
      <alignment horizontal="right"/>
    </xf>
    <xf numFmtId="0" fontId="57" fillId="33" borderId="14" xfId="0" applyFont="1" applyFill="1" applyBorder="1" applyAlignment="1">
      <alignment horizontal="center"/>
    </xf>
    <xf numFmtId="0" fontId="56" fillId="33" borderId="14" xfId="0" applyFont="1" applyFill="1" applyBorder="1" applyAlignment="1">
      <alignment horizontal="left"/>
    </xf>
    <xf numFmtId="9" fontId="49" fillId="35" borderId="23" xfId="57" applyNumberFormat="1" applyFont="1" applyFill="1" applyBorder="1" applyAlignment="1" applyProtection="1">
      <alignment/>
      <protection locked="0"/>
    </xf>
    <xf numFmtId="9" fontId="49" fillId="35" borderId="24" xfId="57" applyNumberFormat="1" applyFont="1" applyFill="1" applyBorder="1" applyAlignment="1" applyProtection="1">
      <alignment/>
      <protection locked="0"/>
    </xf>
    <xf numFmtId="9" fontId="49" fillId="35" borderId="11" xfId="0" applyNumberFormat="1" applyFont="1" applyFill="1" applyBorder="1" applyAlignment="1" applyProtection="1">
      <alignment/>
      <protection locked="0"/>
    </xf>
    <xf numFmtId="0" fontId="49" fillId="35" borderId="25" xfId="0" applyFont="1" applyFill="1" applyBorder="1" applyAlignment="1" applyProtection="1">
      <alignment horizontal="right"/>
      <protection locked="0"/>
    </xf>
    <xf numFmtId="164" fontId="49" fillId="35" borderId="25" xfId="44" applyNumberFormat="1" applyFont="1" applyFill="1" applyBorder="1" applyAlignment="1" applyProtection="1">
      <alignment horizontal="left" vertical="center"/>
      <protection locked="0"/>
    </xf>
    <xf numFmtId="9" fontId="49" fillId="35" borderId="25" xfId="57" applyFont="1" applyFill="1" applyBorder="1" applyAlignment="1" applyProtection="1">
      <alignment horizontal="right" vertical="center"/>
      <protection locked="0"/>
    </xf>
    <xf numFmtId="0" fontId="58" fillId="36" borderId="0" xfId="0" applyFont="1" applyFill="1" applyAlignment="1">
      <alignment/>
    </xf>
    <xf numFmtId="165" fontId="58" fillId="36" borderId="0" xfId="57" applyNumberFormat="1" applyFont="1" applyFill="1" applyAlignment="1">
      <alignment horizontal="left"/>
    </xf>
    <xf numFmtId="0" fontId="58" fillId="36" borderId="0" xfId="0" applyFont="1" applyFill="1" applyAlignment="1">
      <alignment horizontal="left"/>
    </xf>
    <xf numFmtId="49" fontId="58" fillId="36" borderId="0" xfId="0" applyNumberFormat="1" applyFont="1" applyFill="1" applyAlignment="1">
      <alignment/>
    </xf>
    <xf numFmtId="166" fontId="58" fillId="36" borderId="0" xfId="0" applyNumberFormat="1" applyFont="1" applyFill="1" applyAlignment="1">
      <alignment/>
    </xf>
    <xf numFmtId="0" fontId="58" fillId="36" borderId="0" xfId="0" applyFont="1" applyFill="1" applyAlignment="1">
      <alignment horizontal="center" vertical="center"/>
    </xf>
    <xf numFmtId="0" fontId="58" fillId="36" borderId="0" xfId="0" applyFont="1" applyFill="1" applyAlignment="1">
      <alignment horizontal="center"/>
    </xf>
    <xf numFmtId="164" fontId="58" fillId="36" borderId="0" xfId="44" applyNumberFormat="1" applyFont="1" applyFill="1" applyAlignment="1">
      <alignment horizontal="left"/>
    </xf>
    <xf numFmtId="9" fontId="58" fillId="36" borderId="0" xfId="57" applyFont="1" applyFill="1" applyAlignment="1">
      <alignment horizontal="center"/>
    </xf>
    <xf numFmtId="14" fontId="58" fillId="36" borderId="0" xfId="0" applyNumberFormat="1" applyFont="1" applyFill="1" applyAlignment="1">
      <alignment/>
    </xf>
    <xf numFmtId="0" fontId="59" fillId="36" borderId="0" xfId="0" applyFont="1" applyFill="1" applyAlignment="1">
      <alignment horizontal="left" vertical="center" indent="1"/>
    </xf>
    <xf numFmtId="164" fontId="58" fillId="36" borderId="0" xfId="44" applyNumberFormat="1" applyFont="1" applyFill="1" applyAlignment="1">
      <alignment/>
    </xf>
    <xf numFmtId="164" fontId="58" fillId="36"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66FF"/>
                </a:solidFill>
                <a:latin typeface="Calibri"/>
                <a:ea typeface="Calibri"/>
                <a:cs typeface="Calibri"/>
              </a:rPr>
              <a:t>Break Even Forecast</a:t>
            </a:r>
          </a:p>
        </c:rich>
      </c:tx>
      <c:layout>
        <c:manualLayout>
          <c:xMode val="factor"/>
          <c:yMode val="factor"/>
          <c:x val="-0.00125"/>
          <c:y val="-0.01575"/>
        </c:manualLayout>
      </c:layout>
      <c:spPr>
        <a:noFill/>
        <a:ln w="3175">
          <a:noFill/>
        </a:ln>
      </c:spPr>
    </c:title>
    <c:plotArea>
      <c:layout>
        <c:manualLayout>
          <c:xMode val="edge"/>
          <c:yMode val="edge"/>
          <c:x val="0.0005"/>
          <c:y val="0.068"/>
          <c:w val="0.98575"/>
          <c:h val="0.87875"/>
        </c:manualLayout>
      </c:layout>
      <c:lineChart>
        <c:grouping val="standard"/>
        <c:varyColors val="0"/>
        <c:ser>
          <c:idx val="0"/>
          <c:order val="0"/>
          <c:tx>
            <c:strRef>
              <c:f>Sheet3!$F$1</c:f>
              <c:strCache>
                <c:ptCount val="1"/>
                <c:pt idx="0">
                  <c:v>Net Profit</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Sheet3!$A$2:$A$25</c:f>
              <c:strCache>
                <c:ptCount val="23"/>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pt idx="12">
                  <c:v>October</c:v>
                </c:pt>
                <c:pt idx="13">
                  <c:v>November</c:v>
                </c:pt>
                <c:pt idx="14">
                  <c:v>December</c:v>
                </c:pt>
                <c:pt idx="15">
                  <c:v>January</c:v>
                </c:pt>
                <c:pt idx="16">
                  <c:v>February</c:v>
                </c:pt>
                <c:pt idx="17">
                  <c:v>March</c:v>
                </c:pt>
                <c:pt idx="18">
                  <c:v>April</c:v>
                </c:pt>
                <c:pt idx="19">
                  <c:v>May</c:v>
                </c:pt>
                <c:pt idx="20">
                  <c:v>June</c:v>
                </c:pt>
                <c:pt idx="21">
                  <c:v>July</c:v>
                </c:pt>
                <c:pt idx="22">
                  <c:v>August</c:v>
                </c:pt>
              </c:strCache>
            </c:strRef>
          </c:cat>
          <c:val>
            <c:numRef>
              <c:f>Sheet3!$F$2:$F$24</c:f>
              <c:numCache>
                <c:ptCount val="23"/>
                <c:pt idx="0">
                  <c:v>16500</c:v>
                </c:pt>
                <c:pt idx="1">
                  <c:v>27922.231543121976</c:v>
                </c:pt>
                <c:pt idx="2">
                  <c:v>36679.27572618215</c:v>
                </c:pt>
                <c:pt idx="3">
                  <c:v>42771.13254918054</c:v>
                </c:pt>
                <c:pt idx="4">
                  <c:v>46197.802012117136</c:v>
                </c:pt>
                <c:pt idx="5">
                  <c:v>46959.28411499193</c:v>
                </c:pt>
                <c:pt idx="6">
                  <c:v>42390.39149774314</c:v>
                </c:pt>
                <c:pt idx="7">
                  <c:v>43151.87360061794</c:v>
                </c:pt>
                <c:pt idx="8">
                  <c:v>46578.543063554534</c:v>
                </c:pt>
                <c:pt idx="9">
                  <c:v>52670.39988655292</c:v>
                </c:pt>
                <c:pt idx="10">
                  <c:v>61427.444069613106</c:v>
                </c:pt>
                <c:pt idx="11">
                  <c:v>72849.67561273508</c:v>
                </c:pt>
                <c:pt idx="12">
                  <c:v>89602.28187598064</c:v>
                </c:pt>
                <c:pt idx="13">
                  <c:v>101024.51341910262</c:v>
                </c:pt>
                <c:pt idx="14">
                  <c:v>109781.5576021628</c:v>
                </c:pt>
                <c:pt idx="15">
                  <c:v>115873.41442516119</c:v>
                </c:pt>
                <c:pt idx="16">
                  <c:v>119300.08388809778</c:v>
                </c:pt>
                <c:pt idx="17">
                  <c:v>120061.56599097258</c:v>
                </c:pt>
                <c:pt idx="18">
                  <c:v>115492.6733737238</c:v>
                </c:pt>
                <c:pt idx="19">
                  <c:v>116254.1554765986</c:v>
                </c:pt>
                <c:pt idx="20">
                  <c:v>119680.82493953519</c:v>
                </c:pt>
                <c:pt idx="21">
                  <c:v>125772.68176253358</c:v>
                </c:pt>
                <c:pt idx="22">
                  <c:v>134529.72594559376</c:v>
                </c:pt>
              </c:numCache>
            </c:numRef>
          </c:val>
          <c:smooth val="0"/>
        </c:ser>
        <c:ser>
          <c:idx val="1"/>
          <c:order val="1"/>
          <c:tx>
            <c:strRef>
              <c:f>Sheet3!$G$1</c:f>
              <c:strCache>
                <c:ptCount val="1"/>
                <c:pt idx="0">
                  <c:v>Breakeven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Sheet3!$A$2:$A$25</c:f>
              <c:strCache>
                <c:ptCount val="23"/>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pt idx="12">
                  <c:v>October</c:v>
                </c:pt>
                <c:pt idx="13">
                  <c:v>November</c:v>
                </c:pt>
                <c:pt idx="14">
                  <c:v>December</c:v>
                </c:pt>
                <c:pt idx="15">
                  <c:v>January</c:v>
                </c:pt>
                <c:pt idx="16">
                  <c:v>February</c:v>
                </c:pt>
                <c:pt idx="17">
                  <c:v>March</c:v>
                </c:pt>
                <c:pt idx="18">
                  <c:v>April</c:v>
                </c:pt>
                <c:pt idx="19">
                  <c:v>May</c:v>
                </c:pt>
                <c:pt idx="20">
                  <c:v>June</c:v>
                </c:pt>
                <c:pt idx="21">
                  <c:v>July</c:v>
                </c:pt>
                <c:pt idx="22">
                  <c:v>August</c:v>
                </c:pt>
              </c:strCache>
            </c:strRef>
          </c:cat>
          <c:val>
            <c:numRef>
              <c:f>Sheet3!$G$2:$G$24</c:f>
              <c:numCache>
                <c:ptCount val="23"/>
                <c:pt idx="0">
                  <c:v>80000</c:v>
                </c:pt>
                <c:pt idx="1">
                  <c:v>80000</c:v>
                </c:pt>
                <c:pt idx="2">
                  <c:v>80000</c:v>
                </c:pt>
                <c:pt idx="3">
                  <c:v>80000</c:v>
                </c:pt>
                <c:pt idx="4">
                  <c:v>80000</c:v>
                </c:pt>
                <c:pt idx="5">
                  <c:v>80000</c:v>
                </c:pt>
                <c:pt idx="6">
                  <c:v>80000</c:v>
                </c:pt>
                <c:pt idx="7">
                  <c:v>80000</c:v>
                </c:pt>
                <c:pt idx="8">
                  <c:v>80000</c:v>
                </c:pt>
                <c:pt idx="9">
                  <c:v>80000</c:v>
                </c:pt>
                <c:pt idx="10">
                  <c:v>80000</c:v>
                </c:pt>
                <c:pt idx="11">
                  <c:v>80000</c:v>
                </c:pt>
                <c:pt idx="12">
                  <c:v>80000</c:v>
                </c:pt>
                <c:pt idx="13">
                  <c:v>80000</c:v>
                </c:pt>
                <c:pt idx="14">
                  <c:v>80000</c:v>
                </c:pt>
                <c:pt idx="15">
                  <c:v>80000</c:v>
                </c:pt>
                <c:pt idx="16">
                  <c:v>80000</c:v>
                </c:pt>
                <c:pt idx="17">
                  <c:v>80000</c:v>
                </c:pt>
                <c:pt idx="18">
                  <c:v>80000</c:v>
                </c:pt>
                <c:pt idx="19">
                  <c:v>80000</c:v>
                </c:pt>
                <c:pt idx="20">
                  <c:v>80000</c:v>
                </c:pt>
                <c:pt idx="21">
                  <c:v>80000</c:v>
                </c:pt>
                <c:pt idx="22">
                  <c:v>80000</c:v>
                </c:pt>
              </c:numCache>
            </c:numRef>
          </c:val>
          <c:smooth val="0"/>
        </c:ser>
        <c:marker val="1"/>
        <c:axId val="20986871"/>
        <c:axId val="54664112"/>
      </c:lineChart>
      <c:catAx>
        <c:axId val="20986871"/>
        <c:scaling>
          <c:orientation val="minMax"/>
        </c:scaling>
        <c:axPos val="b"/>
        <c:majorGridlines>
          <c:spPr>
            <a:ln w="3175">
              <a:solidFill>
                <a:srgbClr val="333333"/>
              </a:solidFill>
              <a:prstDash val="sysDot"/>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99CCFF"/>
                </a:solidFill>
                <a:latin typeface="Calibri"/>
                <a:ea typeface="Calibri"/>
                <a:cs typeface="Calibri"/>
              </a:defRPr>
            </a:pPr>
          </a:p>
        </c:txPr>
        <c:crossAx val="54664112"/>
        <c:crosses val="autoZero"/>
        <c:auto val="1"/>
        <c:lblOffset val="100"/>
        <c:tickLblSkip val="1"/>
        <c:noMultiLvlLbl val="0"/>
      </c:catAx>
      <c:valAx>
        <c:axId val="54664112"/>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99CCFF"/>
                </a:solidFill>
                <a:latin typeface="Calibri"/>
                <a:ea typeface="Calibri"/>
                <a:cs typeface="Calibri"/>
              </a:defRPr>
            </a:pPr>
          </a:p>
        </c:txPr>
        <c:crossAx val="20986871"/>
        <c:crossesAt val="1"/>
        <c:crossBetween val="between"/>
        <c:dispUnits/>
      </c:valAx>
      <c:spPr>
        <a:solidFill>
          <a:srgbClr val="404040"/>
        </a:solidFill>
        <a:ln w="12700">
          <a:solidFill>
            <a:srgbClr val="000000"/>
          </a:solidFill>
        </a:ln>
      </c:spPr>
    </c:plotArea>
    <c:legend>
      <c:legendPos val="b"/>
      <c:layout>
        <c:manualLayout>
          <c:xMode val="edge"/>
          <c:yMode val="edge"/>
          <c:x val="0.37775"/>
          <c:y val="0.95425"/>
          <c:w val="0.241"/>
          <c:h val="0.03625"/>
        </c:manualLayout>
      </c:layout>
      <c:overlay val="0"/>
      <c:spPr>
        <a:noFill/>
        <a:ln w="3175">
          <a:noFill/>
        </a:ln>
      </c:spPr>
      <c:txPr>
        <a:bodyPr vert="horz" rot="0"/>
        <a:lstStyle/>
        <a:p>
          <a:pPr>
            <a:defRPr lang="en-US" cap="none" sz="1000" b="0" i="0" u="none" baseline="0">
              <a:solidFill>
                <a:srgbClr val="99CCFF"/>
              </a:solidFill>
              <a:latin typeface="Calibri"/>
              <a:ea typeface="Calibri"/>
              <a:cs typeface="Calibri"/>
            </a:defRPr>
          </a:pPr>
        </a:p>
      </c:txPr>
    </c:legend>
    <c:plotVisOnly val="1"/>
    <c:dispBlanksAs val="gap"/>
    <c:showDLblsOverMax val="0"/>
  </c:chart>
  <c:spPr>
    <a:solidFill>
      <a:srgbClr val="262626"/>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hyperlink" Target="http://www.ethos360.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152400</xdr:rowOff>
    </xdr:from>
    <xdr:to>
      <xdr:col>1</xdr:col>
      <xdr:colOff>1228725</xdr:colOff>
      <xdr:row>0</xdr:row>
      <xdr:rowOff>1457325</xdr:rowOff>
    </xdr:to>
    <xdr:pic>
      <xdr:nvPicPr>
        <xdr:cNvPr id="1" name="Picture 2"/>
        <xdr:cNvPicPr preferRelativeResize="1">
          <a:picLocks noChangeAspect="1"/>
        </xdr:cNvPicPr>
      </xdr:nvPicPr>
      <xdr:blipFill>
        <a:blip r:embed="rId1"/>
        <a:stretch>
          <a:fillRect/>
        </a:stretch>
      </xdr:blipFill>
      <xdr:spPr>
        <a:xfrm>
          <a:off x="361950" y="152400"/>
          <a:ext cx="2219325" cy="1304925"/>
        </a:xfrm>
        <a:prstGeom prst="rect">
          <a:avLst/>
        </a:prstGeom>
        <a:noFill/>
        <a:ln w="127000" cmpd="sng">
          <a:solidFill>
            <a:srgbClr val="000000">
              <a:alpha val="0"/>
            </a:srgbClr>
          </a:solidFill>
          <a:headEnd type="none"/>
          <a:tailEnd type="none"/>
        </a:ln>
      </xdr:spPr>
    </xdr:pic>
    <xdr:clientData/>
  </xdr:twoCellAnchor>
  <xdr:twoCellAnchor>
    <xdr:from>
      <xdr:col>3</xdr:col>
      <xdr:colOff>161925</xdr:colOff>
      <xdr:row>0</xdr:row>
      <xdr:rowOff>371475</xdr:rowOff>
    </xdr:from>
    <xdr:to>
      <xdr:col>11</xdr:col>
      <xdr:colOff>228600</xdr:colOff>
      <xdr:row>25</xdr:row>
      <xdr:rowOff>66675</xdr:rowOff>
    </xdr:to>
    <xdr:graphicFrame>
      <xdr:nvGraphicFramePr>
        <xdr:cNvPr id="2" name="Chart 6"/>
        <xdr:cNvGraphicFramePr/>
      </xdr:nvGraphicFramePr>
      <xdr:xfrm>
        <a:off x="3114675" y="371475"/>
        <a:ext cx="8305800" cy="6124575"/>
      </xdr:xfrm>
      <a:graphic>
        <a:graphicData uri="http://schemas.openxmlformats.org/drawingml/2006/chart">
          <c:chart xmlns:c="http://schemas.openxmlformats.org/drawingml/2006/chart" r:id="rId2"/>
        </a:graphicData>
      </a:graphic>
    </xdr:graphicFrame>
    <xdr:clientData/>
  </xdr:twoCellAnchor>
  <xdr:twoCellAnchor>
    <xdr:from>
      <xdr:col>11</xdr:col>
      <xdr:colOff>504825</xdr:colOff>
      <xdr:row>0</xdr:row>
      <xdr:rowOff>200025</xdr:rowOff>
    </xdr:from>
    <xdr:to>
      <xdr:col>16</xdr:col>
      <xdr:colOff>428625</xdr:colOff>
      <xdr:row>24</xdr:row>
      <xdr:rowOff>47625</xdr:rowOff>
    </xdr:to>
    <xdr:sp>
      <xdr:nvSpPr>
        <xdr:cNvPr id="3" name="Rounded Rectangle 5">
          <a:hlinkClick r:id="rId3"/>
        </xdr:cNvPr>
        <xdr:cNvSpPr>
          <a:spLocks/>
        </xdr:cNvSpPr>
      </xdr:nvSpPr>
      <xdr:spPr>
        <a:xfrm>
          <a:off x="11696700" y="200025"/>
          <a:ext cx="2971800" cy="6086475"/>
        </a:xfrm>
        <a:prstGeom prst="roundRect">
          <a:avLst/>
        </a:prstGeom>
        <a:gradFill rotWithShape="1">
          <a:gsLst>
            <a:gs pos="0">
              <a:srgbClr val="212121"/>
            </a:gs>
            <a:gs pos="50000">
              <a:srgbClr val="343434"/>
            </a:gs>
            <a:gs pos="100000">
              <a:srgbClr val="404040"/>
            </a:gs>
          </a:gsLst>
          <a:lin ang="0" scaled="1"/>
        </a:gradFill>
        <a:ln w="3175" cmpd="sng">
          <a:solidFill>
            <a:srgbClr val="262626"/>
          </a:solidFill>
          <a:headEnd type="none"/>
          <a:tailEnd type="none"/>
        </a:ln>
      </xdr:spPr>
      <xdr:txBody>
        <a:bodyPr vertOverflow="clip" wrap="square"/>
        <a:p>
          <a:pPr algn="l">
            <a:defRPr/>
          </a:pPr>
          <a:r>
            <a:rPr lang="en-US" cap="none" sz="1100" b="0" i="0" u="none" baseline="0">
              <a:solidFill>
                <a:srgbClr val="99CCFF"/>
              </a:solidFill>
              <a:latin typeface="Calibri"/>
              <a:ea typeface="Calibri"/>
              <a:cs typeface="Calibri"/>
            </a:rPr>
            <a:t>    </a:t>
          </a:r>
          <a:r>
            <a:rPr lang="en-US" cap="none" sz="1100" b="0" i="0" u="none" baseline="0">
              <a:solidFill>
                <a:srgbClr val="99CCFF"/>
              </a:solidFill>
              <a:latin typeface="Calibri"/>
              <a:ea typeface="Calibri"/>
              <a:cs typeface="Calibri"/>
            </a:rPr>
            <a:t>Welcome</a:t>
          </a:r>
          <a:r>
            <a:rPr lang="en-US" cap="none" sz="1100" b="0" i="0" u="none" baseline="0">
              <a:solidFill>
                <a:srgbClr val="99CCFF"/>
              </a:solidFill>
              <a:latin typeface="Calibri"/>
              <a:ea typeface="Calibri"/>
              <a:cs typeface="Calibri"/>
            </a:rPr>
            <a:t> to the Ethos 360 Break Even Forecaster. This tool allows you to visualize the process from start up to breakeven.  You may select the month you expect to open your doors,  start-up funding needs, monthly revenue at launch, monthly expenses, and expected annual growth rate. 
</a:t>
          </a:r>
          <a:r>
            <a:rPr lang="en-US" cap="none" sz="1100" b="0" i="0" u="none" baseline="0">
              <a:solidFill>
                <a:srgbClr val="99CCFF"/>
              </a:solidFill>
              <a:latin typeface="Calibri"/>
              <a:ea typeface="Calibri"/>
              <a:cs typeface="Calibri"/>
            </a:rPr>
            <a:t>
</a:t>
          </a:r>
          <a:r>
            <a:rPr lang="en-US" cap="none" sz="1100" b="0" i="0" u="none" baseline="0">
              <a:solidFill>
                <a:srgbClr val="99CCFF"/>
              </a:solidFill>
              <a:latin typeface="Calibri"/>
              <a:ea typeface="Calibri"/>
              <a:cs typeface="Calibri"/>
            </a:rPr>
            <a:t>    In addition to this, we have provided an advanced modeling concept which will account for seasonality in your forecast. Seasonality is the impact that the seasons have on your revenues. Do you expect to sell more in the summer months than in the winter? Simply select the "summer" radio button and the application will account for this in your revenue growth forecast. For visualization aid, a bar chart at the bottom of the input table shows how each month is affected by seasonality. You may edit these individually, or pick one of the five default seasonality weights we have provided for you. "Seasonality impact" will determine just how heavily your net profit is affected by the seasons. 
</a:t>
          </a:r>
          <a:r>
            <a:rPr lang="en-US" cap="none" sz="1100" b="0" i="0" u="none" baseline="0">
              <a:solidFill>
                <a:srgbClr val="99CCFF"/>
              </a:solidFill>
              <a:latin typeface="Calibri"/>
              <a:ea typeface="Calibri"/>
              <a:cs typeface="Calibri"/>
            </a:rPr>
            <a:t>
</a:t>
          </a:r>
          <a:r>
            <a:rPr lang="en-US" cap="none" sz="1100" b="0" i="0" u="none" baseline="0">
              <a:solidFill>
                <a:srgbClr val="99CCFF"/>
              </a:solidFill>
              <a:latin typeface="Calibri"/>
              <a:ea typeface="Calibri"/>
              <a:cs typeface="Calibri"/>
            </a:rPr>
            <a:t>    If you have any questions, or are interested in getting a full business plan or financial model developed, please  visit
</a:t>
          </a:r>
          <a:r>
            <a:rPr lang="en-US" cap="none" sz="1100" b="0" i="0" u="none" baseline="0">
              <a:solidFill>
                <a:srgbClr val="99CCFF"/>
              </a:solidFill>
              <a:latin typeface="Calibri"/>
              <a:ea typeface="Calibri"/>
              <a:cs typeface="Calibri"/>
            </a:rPr>
            <a:t>
</a:t>
          </a:r>
          <a:r>
            <a:rPr lang="en-US" cap="none" sz="1600" b="0" i="0" u="none" baseline="0">
              <a:solidFill>
                <a:srgbClr val="99CCFF"/>
              </a:solidFill>
              <a:latin typeface="Calibri"/>
              <a:ea typeface="Calibri"/>
              <a:cs typeface="Calibri"/>
            </a:rPr>
            <a:t>www.Ethos360.com</a:t>
          </a:r>
        </a:p>
      </xdr:txBody>
    </xdr:sp>
    <xdr:clientData/>
  </xdr:twoCellAnchor>
  <xdr:twoCellAnchor>
    <xdr:from>
      <xdr:col>0</xdr:col>
      <xdr:colOff>247650</xdr:colOff>
      <xdr:row>26</xdr:row>
      <xdr:rowOff>152400</xdr:rowOff>
    </xdr:from>
    <xdr:to>
      <xdr:col>1</xdr:col>
      <xdr:colOff>1409700</xdr:colOff>
      <xdr:row>26</xdr:row>
      <xdr:rowOff>428625</xdr:rowOff>
    </xdr:to>
    <xdr:sp macro="[0]!Defaults">
      <xdr:nvSpPr>
        <xdr:cNvPr id="4" name="Rounded Rectangle 1"/>
        <xdr:cNvSpPr>
          <a:spLocks/>
        </xdr:cNvSpPr>
      </xdr:nvSpPr>
      <xdr:spPr>
        <a:xfrm>
          <a:off x="247650" y="6772275"/>
          <a:ext cx="2514600" cy="276225"/>
        </a:xfrm>
        <a:prstGeom prst="roundRect">
          <a:avLst/>
        </a:prstGeom>
        <a:solidFill>
          <a:srgbClr val="1BA0DB"/>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Set</a:t>
          </a:r>
          <a:r>
            <a:rPr lang="en-US" cap="none" sz="1400" b="0" i="0" u="none" baseline="0">
              <a:solidFill>
                <a:srgbClr val="000000"/>
              </a:solidFill>
              <a:latin typeface="Calibri"/>
              <a:ea typeface="Calibri"/>
              <a:cs typeface="Calibri"/>
            </a:rPr>
            <a:t> to Default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W62"/>
  <sheetViews>
    <sheetView tabSelected="1" zoomScalePageLayoutView="0" workbookViewId="0" topLeftCell="A13">
      <selection activeCell="A30" sqref="A30"/>
    </sheetView>
  </sheetViews>
  <sheetFormatPr defaultColWidth="9.140625" defaultRowHeight="15"/>
  <cols>
    <col min="1" max="1" width="20.28125" style="0" customWidth="1"/>
    <col min="2" max="2" width="21.8515625" style="0" customWidth="1"/>
    <col min="3" max="3" width="2.140625" style="0" customWidth="1"/>
    <col min="4" max="4" width="18.57421875" style="0" customWidth="1"/>
    <col min="5" max="5" width="24.28125" style="0" customWidth="1"/>
    <col min="6" max="6" width="20.7109375" style="0" customWidth="1"/>
    <col min="7" max="7" width="7.00390625" style="0" bestFit="1" customWidth="1"/>
    <col min="8" max="8" width="20.7109375" style="0" customWidth="1"/>
    <col min="9" max="9" width="14.00390625" style="0" customWidth="1"/>
  </cols>
  <sheetData>
    <row r="1" spans="1:23" ht="138" customHeight="1" thickBot="1">
      <c r="A1" s="20"/>
      <c r="B1" s="21"/>
      <c r="C1" s="6"/>
      <c r="D1" s="22"/>
      <c r="E1" s="22"/>
      <c r="F1" s="22"/>
      <c r="G1" s="22"/>
      <c r="H1" s="22"/>
      <c r="I1" s="22"/>
      <c r="J1" s="22"/>
      <c r="K1" s="22"/>
      <c r="L1" s="28"/>
      <c r="M1" s="28"/>
      <c r="N1" s="28"/>
      <c r="O1" s="28"/>
      <c r="P1" s="28"/>
      <c r="Q1" s="29"/>
      <c r="R1" s="1"/>
      <c r="S1" s="3"/>
      <c r="T1" s="3"/>
      <c r="U1" s="3"/>
      <c r="V1" s="3"/>
      <c r="W1" s="3"/>
    </row>
    <row r="2" spans="1:23" ht="15.75" thickBot="1">
      <c r="A2" s="14" t="s">
        <v>23</v>
      </c>
      <c r="B2" s="44" t="s">
        <v>32</v>
      </c>
      <c r="C2" s="8"/>
      <c r="D2" s="2"/>
      <c r="E2" s="2"/>
      <c r="F2" s="2"/>
      <c r="G2" s="2"/>
      <c r="H2" s="2"/>
      <c r="I2" s="2"/>
      <c r="J2" s="2"/>
      <c r="K2" s="2"/>
      <c r="L2" s="1"/>
      <c r="M2" s="1"/>
      <c r="N2" s="1"/>
      <c r="O2" s="1"/>
      <c r="P2" s="1"/>
      <c r="Q2" s="30"/>
      <c r="R2" s="1"/>
      <c r="S2" s="3"/>
      <c r="T2" s="3"/>
      <c r="U2" s="3"/>
      <c r="V2" s="3"/>
      <c r="W2" s="3"/>
    </row>
    <row r="3" spans="1:23" ht="15.75" thickBot="1">
      <c r="A3" s="15" t="s">
        <v>15</v>
      </c>
      <c r="B3" s="45">
        <v>80000</v>
      </c>
      <c r="C3" s="8"/>
      <c r="D3" s="2"/>
      <c r="E3" s="2"/>
      <c r="F3" s="2"/>
      <c r="G3" s="2"/>
      <c r="H3" s="2"/>
      <c r="I3" s="2"/>
      <c r="J3" s="2"/>
      <c r="K3" s="2"/>
      <c r="L3" s="1"/>
      <c r="M3" s="1"/>
      <c r="N3" s="1"/>
      <c r="O3" s="1"/>
      <c r="P3" s="1"/>
      <c r="Q3" s="30"/>
      <c r="R3" s="1"/>
      <c r="S3" s="3"/>
      <c r="T3" s="3"/>
      <c r="U3" s="3"/>
      <c r="V3" s="3"/>
      <c r="W3" s="3"/>
    </row>
    <row r="4" spans="1:23" ht="15.75" thickBot="1">
      <c r="A4" s="15" t="s">
        <v>12</v>
      </c>
      <c r="B4" s="45">
        <v>15000</v>
      </c>
      <c r="C4" s="8"/>
      <c r="D4" s="2"/>
      <c r="E4" s="2"/>
      <c r="F4" s="2"/>
      <c r="G4" s="2"/>
      <c r="H4" s="2"/>
      <c r="I4" s="2"/>
      <c r="J4" s="2"/>
      <c r="K4" s="2"/>
      <c r="L4" s="1"/>
      <c r="M4" s="1"/>
      <c r="N4" s="1"/>
      <c r="O4" s="1"/>
      <c r="P4" s="1"/>
      <c r="Q4" s="30"/>
      <c r="R4" s="1"/>
      <c r="S4" s="3"/>
      <c r="T4" s="3"/>
      <c r="U4" s="3"/>
      <c r="V4" s="3"/>
      <c r="W4" s="3"/>
    </row>
    <row r="5" spans="1:23" ht="15.75" thickBot="1">
      <c r="A5" s="15" t="s">
        <v>13</v>
      </c>
      <c r="B5" s="45">
        <v>9000</v>
      </c>
      <c r="C5" s="8"/>
      <c r="D5" s="2"/>
      <c r="E5" s="2"/>
      <c r="F5" s="2"/>
      <c r="G5" s="2"/>
      <c r="H5" s="2"/>
      <c r="I5" s="2"/>
      <c r="J5" s="2"/>
      <c r="K5" s="2"/>
      <c r="L5" s="1"/>
      <c r="M5" s="1"/>
      <c r="N5" s="1"/>
      <c r="O5" s="1"/>
      <c r="P5" s="1"/>
      <c r="Q5" s="30"/>
      <c r="R5" s="1"/>
      <c r="S5" s="3"/>
      <c r="T5" s="3"/>
      <c r="U5" s="3"/>
      <c r="V5" s="3"/>
      <c r="W5" s="3"/>
    </row>
    <row r="6" spans="1:23" ht="15.75" thickBot="1">
      <c r="A6" s="16" t="s">
        <v>14</v>
      </c>
      <c r="B6" s="46">
        <v>0.2</v>
      </c>
      <c r="C6" s="8"/>
      <c r="D6" s="2"/>
      <c r="E6" s="2"/>
      <c r="F6" s="2"/>
      <c r="G6" s="2"/>
      <c r="H6" s="2"/>
      <c r="I6" s="2"/>
      <c r="J6" s="2"/>
      <c r="K6" s="2"/>
      <c r="L6" s="1"/>
      <c r="M6" s="1"/>
      <c r="N6" s="1"/>
      <c r="O6" s="1"/>
      <c r="P6" s="1"/>
      <c r="Q6" s="30"/>
      <c r="R6" s="1"/>
      <c r="S6" s="3"/>
      <c r="T6" s="3"/>
      <c r="U6" s="3"/>
      <c r="V6" s="3"/>
      <c r="W6" s="3"/>
    </row>
    <row r="7" spans="1:23" ht="15">
      <c r="A7" s="9"/>
      <c r="B7" s="2"/>
      <c r="C7" s="8"/>
      <c r="D7" s="2"/>
      <c r="E7" s="2"/>
      <c r="F7" s="2"/>
      <c r="G7" s="2"/>
      <c r="H7" s="2"/>
      <c r="I7" s="2"/>
      <c r="J7" s="2"/>
      <c r="K7" s="2"/>
      <c r="L7" s="1"/>
      <c r="M7" s="1"/>
      <c r="N7" s="1"/>
      <c r="O7" s="1"/>
      <c r="P7" s="1"/>
      <c r="Q7" s="30"/>
      <c r="R7" s="1"/>
      <c r="S7" s="3"/>
      <c r="T7" s="3"/>
      <c r="U7" s="3"/>
      <c r="V7" s="3"/>
      <c r="W7" s="3"/>
    </row>
    <row r="8" spans="1:23" ht="15.75" thickBot="1">
      <c r="A8" s="12"/>
      <c r="B8" s="13"/>
      <c r="C8" s="8"/>
      <c r="D8" s="2"/>
      <c r="E8" s="2"/>
      <c r="F8" s="2"/>
      <c r="G8" s="2"/>
      <c r="H8" s="2"/>
      <c r="I8" s="2"/>
      <c r="J8" s="2"/>
      <c r="K8" s="2"/>
      <c r="L8" s="1"/>
      <c r="M8" s="1"/>
      <c r="N8" s="1"/>
      <c r="O8" s="1"/>
      <c r="P8" s="1"/>
      <c r="Q8" s="30"/>
      <c r="R8" s="1"/>
      <c r="S8" s="3"/>
      <c r="T8" s="3"/>
      <c r="U8" s="3"/>
      <c r="V8" s="3"/>
      <c r="W8" s="3"/>
    </row>
    <row r="9" spans="1:23" ht="15.75" thickBot="1">
      <c r="A9" s="7" t="s">
        <v>39</v>
      </c>
      <c r="B9" s="43">
        <v>0.7</v>
      </c>
      <c r="C9" s="8"/>
      <c r="D9" s="2"/>
      <c r="E9" s="2"/>
      <c r="F9" s="2"/>
      <c r="G9" s="2"/>
      <c r="H9" s="2"/>
      <c r="I9" s="2"/>
      <c r="J9" s="2"/>
      <c r="K9" s="2"/>
      <c r="L9" s="1"/>
      <c r="M9" s="1"/>
      <c r="N9" s="1"/>
      <c r="O9" s="1"/>
      <c r="P9" s="1"/>
      <c r="Q9" s="30"/>
      <c r="R9" s="1"/>
      <c r="S9" s="3"/>
      <c r="T9" s="3"/>
      <c r="U9" s="3"/>
      <c r="V9" s="3"/>
      <c r="W9" s="3"/>
    </row>
    <row r="10" spans="1:23" ht="15.75" thickBot="1">
      <c r="A10" s="17"/>
      <c r="B10" s="18"/>
      <c r="C10" s="8"/>
      <c r="D10" s="2"/>
      <c r="E10" s="2"/>
      <c r="F10" s="2"/>
      <c r="G10" s="2"/>
      <c r="H10" s="2"/>
      <c r="I10" s="2"/>
      <c r="J10" s="2"/>
      <c r="K10" s="2"/>
      <c r="L10" s="1"/>
      <c r="M10" s="1"/>
      <c r="N10" s="1"/>
      <c r="O10" s="1"/>
      <c r="P10" s="1"/>
      <c r="Q10" s="30"/>
      <c r="R10" s="1"/>
      <c r="S10" s="3"/>
      <c r="T10" s="3"/>
      <c r="U10" s="3"/>
      <c r="V10" s="3"/>
      <c r="W10" s="3"/>
    </row>
    <row r="11" spans="1:23" ht="15.75" thickBot="1">
      <c r="A11" s="35"/>
      <c r="B11" s="2"/>
      <c r="C11" s="8"/>
      <c r="D11" s="2"/>
      <c r="E11" s="2"/>
      <c r="F11" s="2"/>
      <c r="G11" s="2"/>
      <c r="H11" s="2"/>
      <c r="I11" s="2"/>
      <c r="J11" s="2"/>
      <c r="K11" s="2"/>
      <c r="L11" s="1"/>
      <c r="M11" s="1"/>
      <c r="N11" s="1"/>
      <c r="O11" s="1"/>
      <c r="P11" s="1"/>
      <c r="Q11" s="30"/>
      <c r="R11" s="1"/>
      <c r="S11" s="3"/>
      <c r="T11" s="3"/>
      <c r="U11" s="3"/>
      <c r="V11" s="3"/>
      <c r="W11" s="3"/>
    </row>
    <row r="12" spans="1:23" ht="15.75" thickBot="1">
      <c r="A12" s="10"/>
      <c r="B12" s="19" t="s">
        <v>36</v>
      </c>
      <c r="C12" s="8"/>
      <c r="D12" s="2"/>
      <c r="E12" s="2"/>
      <c r="F12" s="2"/>
      <c r="G12" s="2"/>
      <c r="H12" s="2"/>
      <c r="I12" s="2"/>
      <c r="J12" s="2"/>
      <c r="K12" s="2"/>
      <c r="L12" s="1"/>
      <c r="M12" s="1"/>
      <c r="N12" s="1"/>
      <c r="O12" s="1"/>
      <c r="P12" s="1"/>
      <c r="Q12" s="30"/>
      <c r="R12" s="1"/>
      <c r="S12" s="3"/>
      <c r="T12" s="3"/>
      <c r="U12" s="3"/>
      <c r="V12" s="3"/>
      <c r="W12" s="3"/>
    </row>
    <row r="13" spans="1:23" ht="15">
      <c r="A13" s="31" t="s">
        <v>24</v>
      </c>
      <c r="B13" s="41">
        <f>Sheet2!E6</f>
        <v>0</v>
      </c>
      <c r="C13" s="8"/>
      <c r="D13" s="2"/>
      <c r="E13" s="2"/>
      <c r="F13" s="2"/>
      <c r="G13" s="2"/>
      <c r="H13" s="2"/>
      <c r="I13" s="2"/>
      <c r="J13" s="2"/>
      <c r="K13" s="2"/>
      <c r="L13" s="1"/>
      <c r="M13" s="1"/>
      <c r="N13" s="1"/>
      <c r="O13" s="1"/>
      <c r="P13" s="1"/>
      <c r="Q13" s="30"/>
      <c r="R13" s="1"/>
      <c r="S13" s="3"/>
      <c r="T13" s="3"/>
      <c r="U13" s="3"/>
      <c r="V13" s="3"/>
      <c r="W13" s="3"/>
    </row>
    <row r="14" spans="1:23" ht="15">
      <c r="A14" s="32" t="s">
        <v>25</v>
      </c>
      <c r="B14" s="42">
        <f>Sheet2!E7</f>
        <v>-0.175</v>
      </c>
      <c r="C14" s="8"/>
      <c r="D14" s="2"/>
      <c r="E14" s="2"/>
      <c r="F14" s="2"/>
      <c r="G14" s="2"/>
      <c r="H14" s="2"/>
      <c r="I14" s="2"/>
      <c r="J14" s="2"/>
      <c r="K14" s="2"/>
      <c r="L14" s="1"/>
      <c r="M14" s="1"/>
      <c r="N14" s="1"/>
      <c r="O14" s="1"/>
      <c r="P14" s="1"/>
      <c r="Q14" s="30"/>
      <c r="R14" s="1"/>
      <c r="S14" s="3"/>
      <c r="T14" s="3"/>
      <c r="U14" s="3"/>
      <c r="V14" s="3"/>
      <c r="W14" s="3"/>
    </row>
    <row r="15" spans="1:23" ht="15">
      <c r="A15" s="32" t="s">
        <v>26</v>
      </c>
      <c r="B15" s="42">
        <f>Sheet2!E8</f>
        <v>-0.35</v>
      </c>
      <c r="C15" s="8"/>
      <c r="D15" s="2"/>
      <c r="E15" s="2"/>
      <c r="F15" s="2"/>
      <c r="G15" s="2"/>
      <c r="H15" s="2"/>
      <c r="I15" s="2"/>
      <c r="J15" s="2"/>
      <c r="K15" s="2"/>
      <c r="L15" s="1"/>
      <c r="M15" s="1"/>
      <c r="N15" s="1"/>
      <c r="O15" s="1"/>
      <c r="P15" s="1"/>
      <c r="Q15" s="30"/>
      <c r="R15" s="1"/>
      <c r="S15" s="3"/>
      <c r="T15" s="3"/>
      <c r="U15" s="3"/>
      <c r="V15" s="3"/>
      <c r="W15" s="3"/>
    </row>
    <row r="16" spans="1:23" ht="15">
      <c r="A16" s="32" t="s">
        <v>27</v>
      </c>
      <c r="B16" s="42">
        <f>Sheet2!E9</f>
        <v>-0.7</v>
      </c>
      <c r="C16" s="8"/>
      <c r="D16" s="2"/>
      <c r="E16" s="2"/>
      <c r="F16" s="2"/>
      <c r="G16" s="2"/>
      <c r="H16" s="2"/>
      <c r="I16" s="2"/>
      <c r="J16" s="2"/>
      <c r="K16" s="2"/>
      <c r="L16" s="1"/>
      <c r="M16" s="1"/>
      <c r="N16" s="1"/>
      <c r="O16" s="1"/>
      <c r="P16" s="1"/>
      <c r="Q16" s="30"/>
      <c r="R16" s="1"/>
      <c r="S16" s="3"/>
      <c r="T16" s="3"/>
      <c r="U16" s="3"/>
      <c r="V16" s="3"/>
      <c r="W16" s="3"/>
    </row>
    <row r="17" spans="1:23" ht="15">
      <c r="A17" s="32" t="s">
        <v>28</v>
      </c>
      <c r="B17" s="42">
        <f>Sheet2!E10</f>
        <v>-0.35</v>
      </c>
      <c r="C17" s="8"/>
      <c r="D17" s="2"/>
      <c r="E17" s="2"/>
      <c r="F17" s="2"/>
      <c r="G17" s="2"/>
      <c r="H17" s="2"/>
      <c r="I17" s="2"/>
      <c r="J17" s="2"/>
      <c r="K17" s="2"/>
      <c r="L17" s="1"/>
      <c r="M17" s="1"/>
      <c r="N17" s="1"/>
      <c r="O17" s="1"/>
      <c r="P17" s="1"/>
      <c r="Q17" s="30"/>
      <c r="R17" s="1"/>
      <c r="S17" s="3"/>
      <c r="T17" s="3"/>
      <c r="U17" s="3"/>
      <c r="V17" s="3"/>
      <c r="W17" s="3"/>
    </row>
    <row r="18" spans="1:23" ht="15">
      <c r="A18" s="32" t="s">
        <v>29</v>
      </c>
      <c r="B18" s="42">
        <f>Sheet2!E11</f>
        <v>-0.175</v>
      </c>
      <c r="C18" s="8"/>
      <c r="D18" s="2"/>
      <c r="E18" s="2"/>
      <c r="F18" s="2"/>
      <c r="G18" s="2"/>
      <c r="H18" s="2"/>
      <c r="I18" s="2"/>
      <c r="J18" s="2"/>
      <c r="K18" s="2"/>
      <c r="L18" s="1"/>
      <c r="M18" s="1"/>
      <c r="N18" s="1"/>
      <c r="O18" s="1"/>
      <c r="P18" s="1"/>
      <c r="Q18" s="30"/>
      <c r="R18" s="1"/>
      <c r="S18" s="3"/>
      <c r="T18" s="3"/>
      <c r="U18" s="3"/>
      <c r="V18" s="3"/>
      <c r="W18" s="3"/>
    </row>
    <row r="19" spans="1:23" ht="15">
      <c r="A19" s="32" t="s">
        <v>35</v>
      </c>
      <c r="B19" s="42">
        <f>Sheet2!E12</f>
        <v>0</v>
      </c>
      <c r="C19" s="8"/>
      <c r="D19" s="2"/>
      <c r="E19" s="2"/>
      <c r="F19" s="2"/>
      <c r="G19" s="2"/>
      <c r="H19" s="2"/>
      <c r="I19" s="2"/>
      <c r="J19" s="2"/>
      <c r="K19" s="2"/>
      <c r="L19" s="1"/>
      <c r="M19" s="1"/>
      <c r="N19" s="1"/>
      <c r="O19" s="1"/>
      <c r="P19" s="1"/>
      <c r="Q19" s="30"/>
      <c r="R19" s="1"/>
      <c r="S19" s="3"/>
      <c r="T19" s="3"/>
      <c r="U19" s="3"/>
      <c r="V19" s="3"/>
      <c r="W19" s="3"/>
    </row>
    <row r="20" spans="1:23" ht="15">
      <c r="A20" s="32" t="s">
        <v>30</v>
      </c>
      <c r="B20" s="42">
        <f>Sheet2!E13</f>
        <v>0.175</v>
      </c>
      <c r="C20" s="8"/>
      <c r="D20" s="2"/>
      <c r="E20" s="2"/>
      <c r="F20" s="2"/>
      <c r="G20" s="2"/>
      <c r="H20" s="2"/>
      <c r="I20" s="2"/>
      <c r="J20" s="2"/>
      <c r="K20" s="2"/>
      <c r="L20" s="1"/>
      <c r="M20" s="1"/>
      <c r="N20" s="1"/>
      <c r="O20" s="1"/>
      <c r="P20" s="1"/>
      <c r="Q20" s="30"/>
      <c r="R20" s="1"/>
      <c r="S20" s="3"/>
      <c r="T20" s="3"/>
      <c r="U20" s="3"/>
      <c r="V20" s="3"/>
      <c r="W20" s="3"/>
    </row>
    <row r="21" spans="1:23" ht="15">
      <c r="A21" s="32" t="s">
        <v>31</v>
      </c>
      <c r="B21" s="42">
        <f>Sheet2!E14</f>
        <v>0.35</v>
      </c>
      <c r="C21" s="11"/>
      <c r="D21" s="2"/>
      <c r="E21" s="2"/>
      <c r="F21" s="2"/>
      <c r="G21" s="2"/>
      <c r="H21" s="2"/>
      <c r="I21" s="2"/>
      <c r="J21" s="2"/>
      <c r="K21" s="2"/>
      <c r="L21" s="1"/>
      <c r="M21" s="1"/>
      <c r="N21" s="1"/>
      <c r="O21" s="1"/>
      <c r="P21" s="1"/>
      <c r="Q21" s="30"/>
      <c r="R21" s="1"/>
      <c r="S21" s="3"/>
      <c r="T21" s="3"/>
      <c r="U21" s="3"/>
      <c r="V21" s="3"/>
      <c r="W21" s="3"/>
    </row>
    <row r="22" spans="1:23" ht="15">
      <c r="A22" s="32" t="s">
        <v>32</v>
      </c>
      <c r="B22" s="42">
        <f>Sheet2!E15</f>
        <v>0.7</v>
      </c>
      <c r="C22" s="8"/>
      <c r="D22" s="2"/>
      <c r="E22" s="2"/>
      <c r="F22" s="2"/>
      <c r="G22" s="2"/>
      <c r="H22" s="2"/>
      <c r="I22" s="2"/>
      <c r="J22" s="2"/>
      <c r="K22" s="2"/>
      <c r="L22" s="1"/>
      <c r="M22" s="1"/>
      <c r="N22" s="1"/>
      <c r="O22" s="1"/>
      <c r="P22" s="1"/>
      <c r="Q22" s="30"/>
      <c r="R22" s="1"/>
      <c r="S22" s="3"/>
      <c r="T22" s="3"/>
      <c r="U22" s="3"/>
      <c r="V22" s="3"/>
      <c r="W22" s="3"/>
    </row>
    <row r="23" spans="1:23" ht="15">
      <c r="A23" s="32" t="s">
        <v>33</v>
      </c>
      <c r="B23" s="42">
        <f>Sheet2!E16</f>
        <v>0.35</v>
      </c>
      <c r="C23" s="8"/>
      <c r="D23" s="2"/>
      <c r="E23" s="2"/>
      <c r="F23" s="2"/>
      <c r="G23" s="2"/>
      <c r="H23" s="2"/>
      <c r="I23" s="2"/>
      <c r="J23" s="2"/>
      <c r="K23" s="2"/>
      <c r="L23" s="1"/>
      <c r="M23" s="1"/>
      <c r="N23" s="1"/>
      <c r="O23" s="1"/>
      <c r="P23" s="1"/>
      <c r="Q23" s="30"/>
      <c r="R23" s="1"/>
      <c r="S23" s="3"/>
      <c r="T23" s="3"/>
      <c r="U23" s="3"/>
      <c r="V23" s="3"/>
      <c r="W23" s="3"/>
    </row>
    <row r="24" spans="1:23" ht="15.75" thickBot="1">
      <c r="A24" s="33" t="s">
        <v>34</v>
      </c>
      <c r="B24" s="42">
        <f>Sheet2!E17</f>
        <v>0.175</v>
      </c>
      <c r="C24" s="8"/>
      <c r="D24" s="2"/>
      <c r="E24" s="2"/>
      <c r="F24" s="2"/>
      <c r="G24" s="2"/>
      <c r="H24" s="2"/>
      <c r="I24" s="2"/>
      <c r="J24" s="2"/>
      <c r="K24" s="2"/>
      <c r="L24" s="1"/>
      <c r="M24" s="1"/>
      <c r="N24" s="1"/>
      <c r="O24" s="1"/>
      <c r="P24" s="1"/>
      <c r="Q24" s="30"/>
      <c r="R24" s="1"/>
      <c r="S24" s="3"/>
      <c r="T24" s="3"/>
      <c r="U24" s="3"/>
      <c r="V24" s="3"/>
      <c r="W24" s="3"/>
    </row>
    <row r="25" spans="1:23" ht="15">
      <c r="A25" s="7"/>
      <c r="B25" s="4">
        <f>SUM(B13:B24)</f>
        <v>2.7755575615628914E-16</v>
      </c>
      <c r="C25" s="8"/>
      <c r="D25" s="2"/>
      <c r="E25" s="2"/>
      <c r="F25" s="2"/>
      <c r="G25" s="2"/>
      <c r="H25" s="2"/>
      <c r="I25" s="2"/>
      <c r="J25" s="2"/>
      <c r="K25" s="2"/>
      <c r="L25" s="1"/>
      <c r="M25" s="1"/>
      <c r="N25" s="1"/>
      <c r="O25" s="1"/>
      <c r="P25" s="1"/>
      <c r="Q25" s="30"/>
      <c r="R25" s="1"/>
      <c r="S25" s="3"/>
      <c r="T25" s="3"/>
      <c r="U25" s="3"/>
      <c r="V25" s="3"/>
      <c r="W25" s="3"/>
    </row>
    <row r="26" spans="1:23" ht="15">
      <c r="A26" s="23"/>
      <c r="B26" s="34"/>
      <c r="C26" s="8"/>
      <c r="D26" s="36"/>
      <c r="E26" s="2"/>
      <c r="F26" s="2"/>
      <c r="G26" s="2"/>
      <c r="H26" s="2"/>
      <c r="I26" s="2"/>
      <c r="J26" s="2"/>
      <c r="K26" s="2"/>
      <c r="L26" s="1"/>
      <c r="M26" s="1"/>
      <c r="N26" s="1"/>
      <c r="O26" s="1"/>
      <c r="P26" s="1"/>
      <c r="Q26" s="30"/>
      <c r="R26" s="1"/>
      <c r="S26" s="3"/>
      <c r="T26" s="3"/>
      <c r="U26" s="3"/>
      <c r="V26" s="3"/>
      <c r="W26" s="3"/>
    </row>
    <row r="27" spans="1:23" ht="37.5" customHeight="1" thickBot="1">
      <c r="A27" s="24"/>
      <c r="B27" s="5"/>
      <c r="C27" s="8"/>
      <c r="D27" s="36"/>
      <c r="E27" s="2"/>
      <c r="F27" s="38" t="s">
        <v>95</v>
      </c>
      <c r="G27" s="39">
        <f>Sheet3!K64</f>
        <v>12</v>
      </c>
      <c r="H27" s="40" t="s">
        <v>94</v>
      </c>
      <c r="I27" s="2"/>
      <c r="J27" s="2"/>
      <c r="K27" s="2"/>
      <c r="L27" s="1"/>
      <c r="M27" s="1"/>
      <c r="N27" s="1"/>
      <c r="O27" s="1"/>
      <c r="P27" s="1"/>
      <c r="Q27" s="30"/>
      <c r="R27" s="1"/>
      <c r="S27" s="3"/>
      <c r="T27" s="3"/>
      <c r="U27" s="3"/>
      <c r="V27" s="3"/>
      <c r="W27" s="3"/>
    </row>
    <row r="28" spans="1:23" ht="15">
      <c r="A28" s="23"/>
      <c r="B28" s="1"/>
      <c r="C28" s="30"/>
      <c r="D28" s="34"/>
      <c r="E28" s="1"/>
      <c r="F28" s="1"/>
      <c r="G28" s="1"/>
      <c r="H28" s="1"/>
      <c r="I28" s="1"/>
      <c r="J28" s="1"/>
      <c r="K28" s="1"/>
      <c r="L28" s="1"/>
      <c r="M28" s="1"/>
      <c r="N28" s="1"/>
      <c r="O28" s="1"/>
      <c r="P28" s="1"/>
      <c r="Q28" s="30"/>
      <c r="R28" s="1"/>
      <c r="S28" s="3"/>
      <c r="T28" s="3"/>
      <c r="U28" s="3"/>
      <c r="V28" s="3"/>
      <c r="W28" s="3"/>
    </row>
    <row r="29" spans="1:23" ht="15.75" thickBot="1">
      <c r="A29" s="25"/>
      <c r="B29" s="26"/>
      <c r="C29" s="27"/>
      <c r="D29" s="37"/>
      <c r="E29" s="26"/>
      <c r="F29" s="26"/>
      <c r="G29" s="26"/>
      <c r="H29" s="26"/>
      <c r="I29" s="26"/>
      <c r="J29" s="26"/>
      <c r="K29" s="26"/>
      <c r="L29" s="26"/>
      <c r="M29" s="26"/>
      <c r="N29" s="26"/>
      <c r="O29" s="26"/>
      <c r="P29" s="26"/>
      <c r="Q29" s="27"/>
      <c r="R29" s="1"/>
      <c r="S29" s="3"/>
      <c r="T29" s="3"/>
      <c r="U29" s="3"/>
      <c r="V29" s="3"/>
      <c r="W29" s="3"/>
    </row>
    <row r="30" spans="1:23" ht="15">
      <c r="A30" s="1"/>
      <c r="B30" s="1"/>
      <c r="C30" s="1"/>
      <c r="D30" s="1"/>
      <c r="E30" s="1"/>
      <c r="F30" s="1"/>
      <c r="G30" s="1"/>
      <c r="H30" s="1"/>
      <c r="I30" s="1"/>
      <c r="J30" s="1"/>
      <c r="K30" s="1"/>
      <c r="L30" s="1"/>
      <c r="M30" s="1"/>
      <c r="N30" s="1"/>
      <c r="O30" s="1"/>
      <c r="P30" s="1"/>
      <c r="Q30" s="1"/>
      <c r="R30" s="1"/>
      <c r="S30" s="3"/>
      <c r="T30" s="3"/>
      <c r="U30" s="3"/>
      <c r="V30" s="3"/>
      <c r="W30" s="3"/>
    </row>
    <row r="31" spans="1:23" ht="15">
      <c r="A31" s="1"/>
      <c r="B31" s="1"/>
      <c r="C31" s="1"/>
      <c r="D31" s="1"/>
      <c r="E31" s="1"/>
      <c r="F31" s="1"/>
      <c r="G31" s="1"/>
      <c r="H31" s="1"/>
      <c r="I31" s="1"/>
      <c r="J31" s="1"/>
      <c r="K31" s="1"/>
      <c r="L31" s="1"/>
      <c r="M31" s="1"/>
      <c r="N31" s="1"/>
      <c r="O31" s="1"/>
      <c r="P31" s="1"/>
      <c r="Q31" s="1"/>
      <c r="R31" s="1"/>
      <c r="S31" s="3"/>
      <c r="T31" s="3"/>
      <c r="U31" s="3"/>
      <c r="V31" s="3"/>
      <c r="W31" s="3"/>
    </row>
    <row r="32" spans="1:23" ht="15">
      <c r="A32" s="1"/>
      <c r="B32" s="1"/>
      <c r="C32" s="1"/>
      <c r="D32" s="34"/>
      <c r="E32" s="1"/>
      <c r="F32" s="1"/>
      <c r="G32" s="1"/>
      <c r="H32" s="1"/>
      <c r="I32" s="1"/>
      <c r="J32" s="1"/>
      <c r="K32" s="1"/>
      <c r="L32" s="1"/>
      <c r="M32" s="1"/>
      <c r="N32" s="1"/>
      <c r="O32" s="1"/>
      <c r="P32" s="1"/>
      <c r="Q32" s="1"/>
      <c r="R32" s="1"/>
      <c r="S32" s="3"/>
      <c r="T32" s="3"/>
      <c r="U32" s="3"/>
      <c r="V32" s="3"/>
      <c r="W32" s="3"/>
    </row>
    <row r="33" spans="1:23" ht="15">
      <c r="A33" s="1"/>
      <c r="B33" s="1"/>
      <c r="C33" s="1"/>
      <c r="D33" s="1"/>
      <c r="E33" s="1"/>
      <c r="F33" s="1"/>
      <c r="G33" s="1"/>
      <c r="H33" s="1"/>
      <c r="I33" s="1"/>
      <c r="J33" s="1"/>
      <c r="K33" s="1"/>
      <c r="L33" s="1"/>
      <c r="M33" s="1"/>
      <c r="N33" s="1"/>
      <c r="O33" s="1"/>
      <c r="P33" s="1"/>
      <c r="Q33" s="1"/>
      <c r="R33" s="1"/>
      <c r="S33" s="3"/>
      <c r="T33" s="3"/>
      <c r="U33" s="3"/>
      <c r="V33" s="3"/>
      <c r="W33" s="3"/>
    </row>
    <row r="34" spans="1:23" ht="15">
      <c r="A34" s="1"/>
      <c r="B34" s="1"/>
      <c r="C34" s="1"/>
      <c r="D34" s="1"/>
      <c r="E34" s="1"/>
      <c r="F34" s="1"/>
      <c r="G34" s="1"/>
      <c r="H34" s="1"/>
      <c r="I34" s="1"/>
      <c r="J34" s="1"/>
      <c r="K34" s="1"/>
      <c r="L34" s="1"/>
      <c r="M34" s="1"/>
      <c r="N34" s="1"/>
      <c r="O34" s="3"/>
      <c r="P34" s="3"/>
      <c r="Q34" s="3"/>
      <c r="R34" s="3"/>
      <c r="S34" s="3"/>
      <c r="T34" s="3"/>
      <c r="U34" s="3"/>
      <c r="V34" s="3"/>
      <c r="W34" s="3"/>
    </row>
    <row r="35" spans="1:23" ht="15">
      <c r="A35" s="1"/>
      <c r="B35" s="1"/>
      <c r="C35" s="1"/>
      <c r="D35" s="1"/>
      <c r="E35" s="1"/>
      <c r="F35" s="1"/>
      <c r="G35" s="1"/>
      <c r="H35" s="1"/>
      <c r="I35" s="1"/>
      <c r="J35" s="1"/>
      <c r="K35" s="1"/>
      <c r="L35" s="1"/>
      <c r="M35" s="1"/>
      <c r="N35" s="1"/>
      <c r="O35" s="3"/>
      <c r="P35" s="3"/>
      <c r="Q35" s="3"/>
      <c r="R35" s="3"/>
      <c r="S35" s="3"/>
      <c r="T35" s="3"/>
      <c r="U35" s="3"/>
      <c r="V35" s="3"/>
      <c r="W35" s="3"/>
    </row>
    <row r="36" spans="1:23" ht="15">
      <c r="A36" s="1"/>
      <c r="B36" s="1"/>
      <c r="C36" s="1"/>
      <c r="D36" s="1"/>
      <c r="E36" s="1"/>
      <c r="F36" s="1"/>
      <c r="G36" s="1"/>
      <c r="H36" s="1"/>
      <c r="I36" s="1"/>
      <c r="J36" s="1"/>
      <c r="K36" s="1"/>
      <c r="L36" s="1"/>
      <c r="M36" s="1"/>
      <c r="N36" s="1"/>
      <c r="O36" s="3"/>
      <c r="P36" s="3"/>
      <c r="Q36" s="3"/>
      <c r="R36" s="3"/>
      <c r="S36" s="3"/>
      <c r="T36" s="3"/>
      <c r="U36" s="3"/>
      <c r="V36" s="3"/>
      <c r="W36" s="3"/>
    </row>
    <row r="37" spans="1:23" ht="15">
      <c r="A37" s="1"/>
      <c r="B37" s="1"/>
      <c r="C37" s="1"/>
      <c r="D37" s="1"/>
      <c r="E37" s="1"/>
      <c r="F37" s="1"/>
      <c r="G37" s="1"/>
      <c r="H37" s="1"/>
      <c r="I37" s="1"/>
      <c r="J37" s="1"/>
      <c r="K37" s="1"/>
      <c r="L37" s="1"/>
      <c r="M37" s="1"/>
      <c r="N37" s="1"/>
      <c r="O37" s="3"/>
      <c r="P37" s="3"/>
      <c r="Q37" s="3"/>
      <c r="R37" s="3"/>
      <c r="S37" s="3"/>
      <c r="T37" s="3"/>
      <c r="U37" s="3"/>
      <c r="V37" s="3"/>
      <c r="W37" s="3"/>
    </row>
    <row r="38" spans="1:23" ht="15">
      <c r="A38" s="1"/>
      <c r="B38" s="1"/>
      <c r="C38" s="1"/>
      <c r="D38" s="1"/>
      <c r="E38" s="1"/>
      <c r="F38" s="1"/>
      <c r="G38" s="1"/>
      <c r="H38" s="1"/>
      <c r="I38" s="1"/>
      <c r="J38" s="1"/>
      <c r="K38" s="1"/>
      <c r="L38" s="1"/>
      <c r="M38" s="1"/>
      <c r="N38" s="1"/>
      <c r="O38" s="3"/>
      <c r="P38" s="3"/>
      <c r="Q38" s="3"/>
      <c r="R38" s="3"/>
      <c r="S38" s="3"/>
      <c r="T38" s="3"/>
      <c r="U38" s="3"/>
      <c r="V38" s="3"/>
      <c r="W38" s="3"/>
    </row>
    <row r="39" spans="1:23" ht="15">
      <c r="A39" s="1"/>
      <c r="B39" s="1"/>
      <c r="C39" s="1"/>
      <c r="D39" s="1"/>
      <c r="E39" s="1"/>
      <c r="F39" s="1"/>
      <c r="G39" s="1"/>
      <c r="H39" s="1"/>
      <c r="I39" s="1"/>
      <c r="J39" s="1"/>
      <c r="K39" s="1"/>
      <c r="L39" s="1"/>
      <c r="M39" s="1"/>
      <c r="N39" s="1"/>
      <c r="O39" s="3"/>
      <c r="P39" s="3"/>
      <c r="Q39" s="3"/>
      <c r="R39" s="3"/>
      <c r="S39" s="3"/>
      <c r="T39" s="3"/>
      <c r="U39" s="3"/>
      <c r="V39" s="3"/>
      <c r="W39" s="3"/>
    </row>
    <row r="40" spans="1:23" ht="15">
      <c r="A40" s="1"/>
      <c r="B40" s="1"/>
      <c r="C40" s="1"/>
      <c r="D40" s="1"/>
      <c r="E40" s="1"/>
      <c r="F40" s="1"/>
      <c r="G40" s="1"/>
      <c r="H40" s="1"/>
      <c r="I40" s="1"/>
      <c r="J40" s="1"/>
      <c r="K40" s="1"/>
      <c r="L40" s="1"/>
      <c r="M40" s="1"/>
      <c r="N40" s="1"/>
      <c r="O40" s="3"/>
      <c r="P40" s="3"/>
      <c r="Q40" s="3"/>
      <c r="R40" s="3"/>
      <c r="S40" s="3"/>
      <c r="T40" s="3"/>
      <c r="U40" s="3"/>
      <c r="V40" s="3"/>
      <c r="W40" s="3"/>
    </row>
    <row r="41" spans="1:23" ht="15">
      <c r="A41" s="1"/>
      <c r="B41" s="1"/>
      <c r="C41" s="1"/>
      <c r="D41" s="1"/>
      <c r="E41" s="1"/>
      <c r="F41" s="1"/>
      <c r="G41" s="1"/>
      <c r="H41" s="1"/>
      <c r="I41" s="1"/>
      <c r="J41" s="1"/>
      <c r="K41" s="1"/>
      <c r="L41" s="1"/>
      <c r="M41" s="1"/>
      <c r="N41" s="1"/>
      <c r="O41" s="3"/>
      <c r="P41" s="3"/>
      <c r="Q41" s="3"/>
      <c r="R41" s="3"/>
      <c r="S41" s="3"/>
      <c r="T41" s="3"/>
      <c r="U41" s="3"/>
      <c r="V41" s="3"/>
      <c r="W41" s="3"/>
    </row>
    <row r="42" spans="1:23" ht="15">
      <c r="A42" s="3"/>
      <c r="B42" s="3"/>
      <c r="C42" s="3"/>
      <c r="D42" s="3"/>
      <c r="E42" s="3"/>
      <c r="F42" s="3"/>
      <c r="G42" s="3"/>
      <c r="H42" s="3"/>
      <c r="I42" s="3"/>
      <c r="J42" s="3"/>
      <c r="K42" s="3"/>
      <c r="L42" s="1"/>
      <c r="M42" s="1"/>
      <c r="N42" s="1"/>
      <c r="O42" s="3"/>
      <c r="P42" s="3"/>
      <c r="Q42" s="3"/>
      <c r="R42" s="3"/>
      <c r="S42" s="3"/>
      <c r="T42" s="3"/>
      <c r="U42" s="3"/>
      <c r="V42" s="3"/>
      <c r="W42" s="3"/>
    </row>
    <row r="43" spans="1:23" ht="15">
      <c r="A43" s="3"/>
      <c r="B43" s="3"/>
      <c r="C43" s="3"/>
      <c r="D43" s="3"/>
      <c r="E43" s="3"/>
      <c r="F43" s="3"/>
      <c r="G43" s="3"/>
      <c r="H43" s="3"/>
      <c r="I43" s="3"/>
      <c r="J43" s="3"/>
      <c r="K43" s="3"/>
      <c r="L43" s="3"/>
      <c r="M43" s="1"/>
      <c r="N43" s="1"/>
      <c r="O43" s="3"/>
      <c r="P43" s="3"/>
      <c r="Q43" s="3"/>
      <c r="R43" s="3"/>
      <c r="S43" s="3"/>
      <c r="T43" s="3"/>
      <c r="U43" s="3"/>
      <c r="V43" s="3"/>
      <c r="W43" s="3"/>
    </row>
    <row r="44" spans="1:23" ht="15">
      <c r="A44" s="3"/>
      <c r="B44" s="3"/>
      <c r="C44" s="3"/>
      <c r="D44" s="3"/>
      <c r="E44" s="3"/>
      <c r="F44" s="3"/>
      <c r="G44" s="3"/>
      <c r="H44" s="3"/>
      <c r="I44" s="3"/>
      <c r="J44" s="3"/>
      <c r="K44" s="3"/>
      <c r="L44" s="3"/>
      <c r="M44" s="3"/>
      <c r="N44" s="3"/>
      <c r="O44" s="3"/>
      <c r="P44" s="3"/>
      <c r="Q44" s="3"/>
      <c r="R44" s="3"/>
      <c r="S44" s="3"/>
      <c r="T44" s="3"/>
      <c r="U44" s="3"/>
      <c r="V44" s="3"/>
      <c r="W44" s="3"/>
    </row>
    <row r="45" spans="1:23" ht="15">
      <c r="A45" s="3"/>
      <c r="B45" s="3"/>
      <c r="C45" s="3"/>
      <c r="D45" s="3"/>
      <c r="E45" s="3"/>
      <c r="F45" s="3"/>
      <c r="G45" s="3"/>
      <c r="H45" s="3"/>
      <c r="I45" s="3"/>
      <c r="J45" s="3"/>
      <c r="K45" s="3"/>
      <c r="L45" s="3"/>
      <c r="M45" s="3"/>
      <c r="N45" s="3"/>
      <c r="O45" s="3"/>
      <c r="P45" s="3"/>
      <c r="Q45" s="3"/>
      <c r="R45" s="3"/>
      <c r="S45" s="3"/>
      <c r="T45" s="3"/>
      <c r="U45" s="3"/>
      <c r="V45" s="3"/>
      <c r="W45" s="3"/>
    </row>
    <row r="46" spans="1:23" ht="15">
      <c r="A46" s="3"/>
      <c r="B46" s="3"/>
      <c r="C46" s="3"/>
      <c r="D46" s="3"/>
      <c r="E46" s="3"/>
      <c r="F46" s="3"/>
      <c r="G46" s="3"/>
      <c r="H46" s="3"/>
      <c r="I46" s="3"/>
      <c r="J46" s="3"/>
      <c r="K46" s="3"/>
      <c r="L46" s="3"/>
      <c r="M46" s="3"/>
      <c r="N46" s="3"/>
      <c r="O46" s="3"/>
      <c r="P46" s="3"/>
      <c r="Q46" s="3"/>
      <c r="R46" s="3"/>
      <c r="S46" s="3"/>
      <c r="T46" s="3"/>
      <c r="U46" s="3"/>
      <c r="V46" s="3"/>
      <c r="W46" s="3"/>
    </row>
    <row r="47" spans="1:23" ht="15">
      <c r="A47" s="3"/>
      <c r="B47" s="3"/>
      <c r="C47" s="3"/>
      <c r="D47" s="3"/>
      <c r="E47" s="3"/>
      <c r="F47" s="3"/>
      <c r="G47" s="3"/>
      <c r="H47" s="3"/>
      <c r="I47" s="3"/>
      <c r="J47" s="3"/>
      <c r="K47" s="3"/>
      <c r="L47" s="3"/>
      <c r="M47" s="3"/>
      <c r="N47" s="3"/>
      <c r="O47" s="3"/>
      <c r="P47" s="3"/>
      <c r="Q47" s="3"/>
      <c r="R47" s="3"/>
      <c r="S47" s="3"/>
      <c r="T47" s="3"/>
      <c r="U47" s="3"/>
      <c r="V47" s="3"/>
      <c r="W47" s="3"/>
    </row>
    <row r="48" spans="1:23" ht="15">
      <c r="A48" s="3"/>
      <c r="B48" s="3"/>
      <c r="C48" s="3"/>
      <c r="D48" s="3"/>
      <c r="E48" s="3"/>
      <c r="F48" s="3"/>
      <c r="G48" s="3"/>
      <c r="H48" s="3"/>
      <c r="I48" s="3"/>
      <c r="J48" s="3"/>
      <c r="K48" s="3"/>
      <c r="L48" s="3"/>
      <c r="M48" s="3"/>
      <c r="N48" s="3"/>
      <c r="O48" s="3"/>
      <c r="P48" s="3"/>
      <c r="Q48" s="3"/>
      <c r="R48" s="3"/>
      <c r="S48" s="3"/>
      <c r="T48" s="3"/>
      <c r="U48" s="3"/>
      <c r="V48" s="3"/>
      <c r="W48" s="3"/>
    </row>
    <row r="49" spans="1:23" ht="15">
      <c r="A49" s="3"/>
      <c r="B49" s="3"/>
      <c r="C49" s="3"/>
      <c r="D49" s="3"/>
      <c r="E49" s="3"/>
      <c r="F49" s="3"/>
      <c r="G49" s="3"/>
      <c r="H49" s="3"/>
      <c r="I49" s="3"/>
      <c r="J49" s="3"/>
      <c r="K49" s="3"/>
      <c r="L49" s="3"/>
      <c r="M49" s="3"/>
      <c r="N49" s="3"/>
      <c r="O49" s="3"/>
      <c r="P49" s="3"/>
      <c r="Q49" s="3"/>
      <c r="R49" s="3"/>
      <c r="S49" s="3"/>
      <c r="T49" s="3"/>
      <c r="U49" s="3"/>
      <c r="V49" s="3"/>
      <c r="W49" s="3"/>
    </row>
    <row r="50" spans="1:23" ht="15">
      <c r="A50" s="3"/>
      <c r="B50" s="3"/>
      <c r="C50" s="3"/>
      <c r="D50" s="3"/>
      <c r="E50" s="3"/>
      <c r="F50" s="3"/>
      <c r="G50" s="3"/>
      <c r="H50" s="3"/>
      <c r="I50" s="3"/>
      <c r="J50" s="3"/>
      <c r="K50" s="3"/>
      <c r="L50" s="3"/>
      <c r="M50" s="3"/>
      <c r="N50" s="3"/>
      <c r="O50" s="3"/>
      <c r="P50" s="3"/>
      <c r="Q50" s="3"/>
      <c r="R50" s="3"/>
      <c r="S50" s="3"/>
      <c r="T50" s="3"/>
      <c r="U50" s="3"/>
      <c r="V50" s="3"/>
      <c r="W50" s="3"/>
    </row>
    <row r="51" spans="1:23" ht="15">
      <c r="A51" s="3"/>
      <c r="B51" s="3"/>
      <c r="C51" s="3"/>
      <c r="D51" s="3"/>
      <c r="E51" s="3"/>
      <c r="F51" s="3"/>
      <c r="G51" s="3"/>
      <c r="H51" s="3"/>
      <c r="I51" s="3"/>
      <c r="J51" s="3"/>
      <c r="K51" s="3"/>
      <c r="L51" s="3"/>
      <c r="M51" s="3"/>
      <c r="N51" s="3"/>
      <c r="O51" s="3"/>
      <c r="P51" s="3"/>
      <c r="Q51" s="3"/>
      <c r="R51" s="3"/>
      <c r="S51" s="3"/>
      <c r="T51" s="3"/>
      <c r="U51" s="3"/>
      <c r="V51" s="3"/>
      <c r="W51" s="3"/>
    </row>
    <row r="52" spans="1:23" ht="15">
      <c r="A52" s="3"/>
      <c r="B52" s="3"/>
      <c r="C52" s="3"/>
      <c r="D52" s="3"/>
      <c r="E52" s="3"/>
      <c r="F52" s="3"/>
      <c r="G52" s="3"/>
      <c r="H52" s="3"/>
      <c r="I52" s="3"/>
      <c r="J52" s="3"/>
      <c r="K52" s="3"/>
      <c r="L52" s="3"/>
      <c r="M52" s="3"/>
      <c r="N52" s="3"/>
      <c r="O52" s="3"/>
      <c r="P52" s="3"/>
      <c r="Q52" s="3"/>
      <c r="R52" s="3"/>
      <c r="S52" s="3"/>
      <c r="T52" s="3"/>
      <c r="U52" s="3"/>
      <c r="V52" s="3"/>
      <c r="W52" s="3"/>
    </row>
    <row r="53" spans="1:23" ht="15">
      <c r="A53" s="3"/>
      <c r="B53" s="3"/>
      <c r="C53" s="3"/>
      <c r="D53" s="3"/>
      <c r="E53" s="3"/>
      <c r="F53" s="3"/>
      <c r="G53" s="3"/>
      <c r="H53" s="3"/>
      <c r="I53" s="3"/>
      <c r="J53" s="3"/>
      <c r="K53" s="3"/>
      <c r="L53" s="3"/>
      <c r="M53" s="3"/>
      <c r="N53" s="3"/>
      <c r="O53" s="3"/>
      <c r="P53" s="3"/>
      <c r="Q53" s="3"/>
      <c r="R53" s="3"/>
      <c r="S53" s="3"/>
      <c r="T53" s="3"/>
      <c r="U53" s="3"/>
      <c r="V53" s="3"/>
      <c r="W53" s="3"/>
    </row>
    <row r="54" spans="1:23" ht="15">
      <c r="A54" s="3"/>
      <c r="B54" s="3"/>
      <c r="C54" s="3"/>
      <c r="D54" s="3"/>
      <c r="E54" s="3"/>
      <c r="F54" s="3"/>
      <c r="G54" s="3"/>
      <c r="H54" s="3"/>
      <c r="I54" s="3"/>
      <c r="J54" s="3"/>
      <c r="K54" s="3"/>
      <c r="L54" s="3"/>
      <c r="M54" s="3"/>
      <c r="N54" s="3"/>
      <c r="O54" s="3"/>
      <c r="P54" s="3"/>
      <c r="Q54" s="3"/>
      <c r="R54" s="3"/>
      <c r="S54" s="3"/>
      <c r="T54" s="3"/>
      <c r="U54" s="3"/>
      <c r="V54" s="3"/>
      <c r="W54" s="3"/>
    </row>
    <row r="55" spans="1:23" ht="15">
      <c r="A55" s="3"/>
      <c r="B55" s="3"/>
      <c r="C55" s="3"/>
      <c r="D55" s="3"/>
      <c r="E55" s="3"/>
      <c r="F55" s="3"/>
      <c r="G55" s="3"/>
      <c r="H55" s="3"/>
      <c r="I55" s="3"/>
      <c r="J55" s="3"/>
      <c r="K55" s="3"/>
      <c r="L55" s="3"/>
      <c r="M55" s="3"/>
      <c r="N55" s="3"/>
      <c r="O55" s="3"/>
      <c r="P55" s="3"/>
      <c r="Q55" s="3"/>
      <c r="R55" s="3"/>
      <c r="S55" s="3"/>
      <c r="T55" s="3"/>
      <c r="U55" s="3"/>
      <c r="V55" s="3"/>
      <c r="W55" s="3"/>
    </row>
    <row r="56" spans="1:23" ht="15">
      <c r="A56" s="3"/>
      <c r="B56" s="3"/>
      <c r="C56" s="3"/>
      <c r="D56" s="3"/>
      <c r="E56" s="3"/>
      <c r="F56" s="3"/>
      <c r="G56" s="3"/>
      <c r="H56" s="3"/>
      <c r="I56" s="3"/>
      <c r="J56" s="3"/>
      <c r="K56" s="3"/>
      <c r="L56" s="3"/>
      <c r="M56" s="3"/>
      <c r="N56" s="3"/>
      <c r="O56" s="3"/>
      <c r="P56" s="3"/>
      <c r="Q56" s="3"/>
      <c r="R56" s="3"/>
      <c r="S56" s="3"/>
      <c r="T56" s="3"/>
      <c r="U56" s="3"/>
      <c r="V56" s="3"/>
      <c r="W56" s="3"/>
    </row>
    <row r="57" spans="1:23" ht="15">
      <c r="A57" s="3"/>
      <c r="B57" s="3"/>
      <c r="C57" s="3"/>
      <c r="D57" s="3"/>
      <c r="E57" s="3"/>
      <c r="F57" s="3"/>
      <c r="G57" s="3"/>
      <c r="H57" s="3"/>
      <c r="I57" s="3"/>
      <c r="J57" s="3"/>
      <c r="K57" s="3"/>
      <c r="L57" s="3"/>
      <c r="M57" s="3"/>
      <c r="N57" s="3"/>
      <c r="O57" s="3"/>
      <c r="P57" s="3"/>
      <c r="Q57" s="3"/>
      <c r="R57" s="3"/>
      <c r="S57" s="3"/>
      <c r="T57" s="3"/>
      <c r="U57" s="3"/>
      <c r="V57" s="3"/>
      <c r="W57" s="3"/>
    </row>
    <row r="58" spans="1:23" ht="15">
      <c r="A58" s="3"/>
      <c r="B58" s="3"/>
      <c r="C58" s="3"/>
      <c r="D58" s="3"/>
      <c r="E58" s="3"/>
      <c r="F58" s="3"/>
      <c r="G58" s="3"/>
      <c r="H58" s="3"/>
      <c r="I58" s="3"/>
      <c r="J58" s="3"/>
      <c r="K58" s="3"/>
      <c r="L58" s="3"/>
      <c r="M58" s="3"/>
      <c r="N58" s="3"/>
      <c r="O58" s="3"/>
      <c r="P58" s="3"/>
      <c r="Q58" s="3"/>
      <c r="R58" s="3"/>
      <c r="S58" s="3"/>
      <c r="T58" s="3"/>
      <c r="U58" s="3"/>
      <c r="V58" s="3"/>
      <c r="W58" s="3"/>
    </row>
    <row r="59" spans="1:23" ht="15">
      <c r="A59" s="3"/>
      <c r="B59" s="3"/>
      <c r="C59" s="3"/>
      <c r="D59" s="3"/>
      <c r="E59" s="3"/>
      <c r="F59" s="3"/>
      <c r="G59" s="3"/>
      <c r="H59" s="3"/>
      <c r="I59" s="3"/>
      <c r="J59" s="3"/>
      <c r="K59" s="3"/>
      <c r="L59" s="3"/>
      <c r="M59" s="3"/>
      <c r="N59" s="3"/>
      <c r="O59" s="3"/>
      <c r="P59" s="3"/>
      <c r="Q59" s="3"/>
      <c r="R59" s="3"/>
      <c r="S59" s="3"/>
      <c r="T59" s="3"/>
      <c r="U59" s="3"/>
      <c r="V59" s="3"/>
      <c r="W59" s="3"/>
    </row>
    <row r="60" spans="1:23" ht="15">
      <c r="A60" s="3"/>
      <c r="B60" s="3"/>
      <c r="C60" s="3"/>
      <c r="D60" s="3"/>
      <c r="E60" s="3"/>
      <c r="F60" s="3"/>
      <c r="G60" s="3"/>
      <c r="H60" s="3"/>
      <c r="I60" s="3"/>
      <c r="J60" s="3"/>
      <c r="K60" s="3"/>
      <c r="L60" s="3"/>
      <c r="M60" s="3"/>
      <c r="N60" s="3"/>
      <c r="O60" s="3"/>
      <c r="P60" s="3"/>
      <c r="Q60" s="3"/>
      <c r="R60" s="3"/>
      <c r="S60" s="3"/>
      <c r="T60" s="3"/>
      <c r="U60" s="3"/>
      <c r="V60" s="3"/>
      <c r="W60" s="3"/>
    </row>
    <row r="61" spans="1:23" ht="15">
      <c r="A61" s="3"/>
      <c r="B61" s="3"/>
      <c r="C61" s="3"/>
      <c r="D61" s="3"/>
      <c r="E61" s="3"/>
      <c r="F61" s="3"/>
      <c r="G61" s="3"/>
      <c r="H61" s="3"/>
      <c r="I61" s="3"/>
      <c r="J61" s="3"/>
      <c r="K61" s="3"/>
      <c r="L61" s="3"/>
      <c r="M61" s="3"/>
      <c r="N61" s="3"/>
      <c r="O61" s="3"/>
      <c r="P61" s="3"/>
      <c r="Q61" s="3"/>
      <c r="R61" s="3"/>
      <c r="S61" s="3"/>
      <c r="T61" s="3"/>
      <c r="U61" s="3"/>
      <c r="V61" s="3"/>
      <c r="W61" s="3"/>
    </row>
    <row r="62" spans="1:23" ht="15">
      <c r="A62" s="3"/>
      <c r="B62" s="3"/>
      <c r="C62" s="3"/>
      <c r="D62" s="3"/>
      <c r="E62" s="3"/>
      <c r="F62" s="3"/>
      <c r="G62" s="3"/>
      <c r="H62" s="3"/>
      <c r="I62" s="3"/>
      <c r="J62" s="3"/>
      <c r="K62" s="3"/>
      <c r="L62" s="3"/>
      <c r="M62" s="3"/>
      <c r="N62" s="3"/>
      <c r="O62" s="3"/>
      <c r="P62" s="3"/>
      <c r="Q62" s="3"/>
      <c r="R62" s="3"/>
      <c r="S62" s="3"/>
      <c r="T62" s="3"/>
      <c r="U62" s="3"/>
      <c r="V62" s="3"/>
      <c r="W62" s="3"/>
    </row>
  </sheetData>
  <sheetProtection password="D1E3" sheet="1" objects="1" scenarios="1" selectLockedCells="1"/>
  <protectedRanges>
    <protectedRange sqref="B2:B6" name="Range1"/>
  </protectedRanges>
  <conditionalFormatting sqref="B13:B24">
    <cfRule type="dataBar" priority="1" dxfId="0">
      <dataBar minLength="0" maxLength="100">
        <cfvo type="num" val="-2"/>
        <cfvo type="num" val="2"/>
        <color rgb="FF1BA0DB"/>
      </dataBar>
      <extLst>
        <ext xmlns:x14="http://schemas.microsoft.com/office/spreadsheetml/2009/9/main" uri="{B025F937-C7B1-47D3-B67F-A62EFF666E3E}">
          <x14:id>{5bcb52b6-6418-4c3e-a9df-f99a482a83c5}</x14:id>
        </ext>
      </extLst>
    </cfRule>
    <cfRule type="dataBar" priority="2" dxfId="0">
      <dataBar minLength="0" maxLength="100">
        <cfvo type="num" val="-1"/>
        <cfvo type="num" val="1"/>
        <color rgb="FF638EC6"/>
      </dataBar>
      <extLst>
        <ext xmlns:x14="http://schemas.microsoft.com/office/spreadsheetml/2009/9/main" uri="{B025F937-C7B1-47D3-B67F-A62EFF666E3E}">
          <x14:id>{f14b3dba-42b8-4c37-8ce1-532d5f5882ea}</x14:id>
        </ext>
      </extLst>
    </cfRule>
  </conditionalFormatting>
  <printOptions/>
  <pageMargins left="0.7" right="0.7" top="0.75" bottom="0.75" header="0.3" footer="0.3"/>
  <pageSetup horizontalDpi="600" verticalDpi="600" orientation="portrait" r:id="rId3"/>
  <drawing r:id="rId2"/>
  <legacyDrawing r:id="rId1"/>
  <extLst>
    <ext xmlns:x14="http://schemas.microsoft.com/office/spreadsheetml/2009/9/main" uri="{78C0D931-6437-407d-A8EE-F0AAD7539E65}">
      <x14:conditionalFormattings>
        <x14:conditionalFormatting xmlns:xm="http://schemas.microsoft.com/office/excel/2006/main">
          <x14:cfRule type="dataBar" id="{5bcb52b6-6418-4c3e-a9df-f99a482a83c5}">
            <x14:dataBar minLength="0" maxLength="100" gradient="0">
              <x14:cfvo type="num">
                <xm:f>-2</xm:f>
              </x14:cfvo>
              <x14:cfvo type="num">
                <xm:f>2</xm:f>
              </x14:cfvo>
              <x14:negativeFillColor rgb="FFFF0000"/>
              <x14:axisColor rgb="FF000000"/>
            </x14:dataBar>
            <x14:dxf>
              <border/>
            </x14:dxf>
          </x14:cfRule>
          <x14:cfRule type="dataBar" id="{f14b3dba-42b8-4c37-8ce1-532d5f5882ea}">
            <x14:dataBar minLength="0" maxLength="100" gradient="0">
              <x14:cfvo type="num">
                <xm:f>-1</xm:f>
              </x14:cfvo>
              <x14:cfvo type="num">
                <xm:f>1</xm:f>
              </x14:cfvo>
              <x14:negativeFillColor rgb="FFFF0000"/>
              <x14:axisColor rgb="FF000000"/>
            </x14:dataBar>
            <x14:dxf/>
          </x14:cfRule>
          <xm:sqref>B13:B24</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codeName="Sheet4"/>
  <dimension ref="A1:M65"/>
  <sheetViews>
    <sheetView zoomScalePageLayoutView="0" workbookViewId="0" topLeftCell="A1">
      <selection activeCell="A1" sqref="A1"/>
    </sheetView>
  </sheetViews>
  <sheetFormatPr defaultColWidth="9.140625" defaultRowHeight="15"/>
  <cols>
    <col min="1" max="1" width="19.57421875" style="47" customWidth="1"/>
    <col min="2" max="2" width="14.28125" style="49" customWidth="1"/>
    <col min="3" max="3" width="12.8515625" style="49" customWidth="1"/>
    <col min="4" max="4" width="18.28125" style="47" customWidth="1"/>
    <col min="5" max="5" width="10.28125" style="47" bestFit="1" customWidth="1"/>
    <col min="6" max="10" width="9.140625" style="47" customWidth="1"/>
    <col min="11" max="11" width="16.140625" style="47" customWidth="1"/>
    <col min="12" max="12" width="9.7109375" style="47" bestFit="1" customWidth="1"/>
    <col min="13" max="13" width="25.28125" style="47" bestFit="1" customWidth="1"/>
    <col min="14" max="16384" width="9.140625" style="47" customWidth="1"/>
  </cols>
  <sheetData>
    <row r="1" spans="1:2" ht="15">
      <c r="A1" s="47" t="s">
        <v>17</v>
      </c>
      <c r="B1" s="48">
        <f>((1+AnnualGrowth)^(1/12))-1</f>
        <v>0.015309470499731193</v>
      </c>
    </row>
    <row r="2" spans="12:13" ht="15">
      <c r="L2" s="50" t="s">
        <v>24</v>
      </c>
      <c r="M2" s="51"/>
    </row>
    <row r="3" spans="12:13" ht="15">
      <c r="L3" s="50" t="s">
        <v>25</v>
      </c>
      <c r="M3" s="51"/>
    </row>
    <row r="4" spans="5:13" ht="15">
      <c r="E4" s="47" t="s">
        <v>38</v>
      </c>
      <c r="L4" s="50" t="s">
        <v>26</v>
      </c>
      <c r="M4" s="51"/>
    </row>
    <row r="5" spans="2:13" ht="15">
      <c r="B5" s="52" t="s">
        <v>16</v>
      </c>
      <c r="C5" s="52" t="s">
        <v>18</v>
      </c>
      <c r="E5" s="53" t="s">
        <v>20</v>
      </c>
      <c r="F5" s="53" t="s">
        <v>19</v>
      </c>
      <c r="G5" s="53" t="s">
        <v>22</v>
      </c>
      <c r="H5" s="53" t="s">
        <v>21</v>
      </c>
      <c r="L5" s="50" t="s">
        <v>27</v>
      </c>
      <c r="M5" s="51"/>
    </row>
    <row r="6" spans="1:13" ht="15">
      <c r="A6" s="47" t="str">
        <f>StartUpMonth</f>
        <v>October</v>
      </c>
      <c r="B6" s="54">
        <f>-BreakEven!$B$3+(BreakEven!B4-BreakEven!B5)</f>
        <v>-74000</v>
      </c>
      <c r="C6" s="54">
        <f>B6</f>
        <v>-74000</v>
      </c>
      <c r="D6" s="47" t="s">
        <v>24</v>
      </c>
      <c r="E6" s="55">
        <v>0</v>
      </c>
      <c r="F6" s="55">
        <f>BreakEven!B9</f>
        <v>0.7</v>
      </c>
      <c r="G6" s="55">
        <v>0</v>
      </c>
      <c r="H6" s="55">
        <f>-H12</f>
        <v>-0.7</v>
      </c>
      <c r="L6" s="50" t="s">
        <v>28</v>
      </c>
      <c r="M6" s="51"/>
    </row>
    <row r="7" spans="1:13" ht="15">
      <c r="A7" s="56" t="str">
        <f aca="true" t="shared" si="0" ref="A7:A38">IF(MATCH(A6,Months,0)=12,January,INDEX(Months,MATCH(A6,Months,0)+1,1))</f>
        <v>November</v>
      </c>
      <c r="B7" s="54">
        <f aca="true" t="shared" si="1" ref="B7:B38">Monthly_Revenue-Monthly_Expenses</f>
        <v>6000</v>
      </c>
      <c r="C7" s="54">
        <f>B7*(1+Growth_Rate_Monthly)</f>
        <v>6091.8568229983875</v>
      </c>
      <c r="D7" s="47" t="s">
        <v>25</v>
      </c>
      <c r="E7" s="55">
        <f>-BreakEven!B9/4</f>
        <v>-0.175</v>
      </c>
      <c r="F7" s="55">
        <f>F6/2</f>
        <v>0.35</v>
      </c>
      <c r="G7" s="55">
        <f>G8/2</f>
        <v>0.175</v>
      </c>
      <c r="H7" s="55">
        <f>-H11</f>
        <v>-0.35</v>
      </c>
      <c r="L7" s="50" t="s">
        <v>29</v>
      </c>
      <c r="M7" s="51"/>
    </row>
    <row r="8" spans="1:13" ht="15">
      <c r="A8" s="56" t="str">
        <f t="shared" si="0"/>
        <v>December</v>
      </c>
      <c r="B8" s="54">
        <f t="shared" si="1"/>
        <v>6000</v>
      </c>
      <c r="C8" s="54">
        <f aca="true" t="shared" si="2" ref="C8:C39">C7*(1+Growth_Rate_Monthly)</f>
        <v>6185.119925318668</v>
      </c>
      <c r="D8" s="47" t="s">
        <v>26</v>
      </c>
      <c r="E8" s="55">
        <f>-BreakEven!B9/2</f>
        <v>-0.35</v>
      </c>
      <c r="F8" s="55">
        <f>F7/2</f>
        <v>0.175</v>
      </c>
      <c r="G8" s="55">
        <f>G9/2</f>
        <v>0.35</v>
      </c>
      <c r="H8" s="55">
        <f>-H10</f>
        <v>-0.175</v>
      </c>
      <c r="L8" s="50" t="s">
        <v>35</v>
      </c>
      <c r="M8" s="51"/>
    </row>
    <row r="9" spans="1:13" ht="15">
      <c r="A9" s="56" t="str">
        <f t="shared" si="0"/>
        <v>January</v>
      </c>
      <c r="B9" s="54">
        <f t="shared" si="1"/>
        <v>6000</v>
      </c>
      <c r="C9" s="54">
        <f t="shared" si="2"/>
        <v>6279.8108363526335</v>
      </c>
      <c r="D9" s="47" t="s">
        <v>27</v>
      </c>
      <c r="E9" s="55">
        <f>-BreakEven!B9</f>
        <v>-0.7</v>
      </c>
      <c r="F9" s="55">
        <v>0</v>
      </c>
      <c r="G9" s="55">
        <f>BreakEven!B9</f>
        <v>0.7</v>
      </c>
      <c r="H9" s="55">
        <v>0</v>
      </c>
      <c r="L9" s="50" t="s">
        <v>30</v>
      </c>
      <c r="M9" s="51"/>
    </row>
    <row r="10" spans="1:13" ht="15">
      <c r="A10" s="56" t="str">
        <f t="shared" si="0"/>
        <v>February</v>
      </c>
      <c r="B10" s="54">
        <f t="shared" si="1"/>
        <v>6000</v>
      </c>
      <c r="C10" s="54">
        <f t="shared" si="2"/>
        <v>6375.951415095667</v>
      </c>
      <c r="D10" s="47" t="s">
        <v>28</v>
      </c>
      <c r="E10" s="55">
        <f>-BreakEven!B9/2</f>
        <v>-0.35</v>
      </c>
      <c r="F10" s="55">
        <f>-F8</f>
        <v>-0.175</v>
      </c>
      <c r="G10" s="55">
        <f>G9/2</f>
        <v>0.35</v>
      </c>
      <c r="H10" s="55">
        <f>H14</f>
        <v>0.175</v>
      </c>
      <c r="L10" s="50" t="s">
        <v>31</v>
      </c>
      <c r="M10" s="51"/>
    </row>
    <row r="11" spans="1:13" ht="15">
      <c r="A11" s="56" t="str">
        <f t="shared" si="0"/>
        <v>March</v>
      </c>
      <c r="B11" s="54">
        <f t="shared" si="1"/>
        <v>6000</v>
      </c>
      <c r="C11" s="54">
        <f t="shared" si="2"/>
        <v>6473.563855192793</v>
      </c>
      <c r="D11" s="47" t="s">
        <v>29</v>
      </c>
      <c r="E11" s="55">
        <f>-BreakEven!B9/4</f>
        <v>-0.175</v>
      </c>
      <c r="F11" s="55">
        <f>-F7</f>
        <v>-0.35</v>
      </c>
      <c r="G11" s="55">
        <f>G10/2</f>
        <v>0.175</v>
      </c>
      <c r="H11" s="55">
        <f>H13</f>
        <v>0.35</v>
      </c>
      <c r="L11" s="50" t="s">
        <v>32</v>
      </c>
      <c r="M11" s="51"/>
    </row>
    <row r="12" spans="1:13" ht="15">
      <c r="A12" s="56" t="str">
        <f t="shared" si="0"/>
        <v>April</v>
      </c>
      <c r="B12" s="54">
        <f t="shared" si="1"/>
        <v>6000</v>
      </c>
      <c r="C12" s="54">
        <f t="shared" si="2"/>
        <v>6572.670690061994</v>
      </c>
      <c r="D12" s="47" t="s">
        <v>35</v>
      </c>
      <c r="E12" s="55">
        <v>0</v>
      </c>
      <c r="F12" s="55">
        <f>-F6</f>
        <v>-0.7</v>
      </c>
      <c r="G12" s="55">
        <v>0</v>
      </c>
      <c r="H12" s="55">
        <f>BreakEven!B9</f>
        <v>0.7</v>
      </c>
      <c r="L12" s="50" t="s">
        <v>33</v>
      </c>
      <c r="M12" s="51"/>
    </row>
    <row r="13" spans="1:13" ht="15">
      <c r="A13" s="56" t="str">
        <f t="shared" si="0"/>
        <v>May</v>
      </c>
      <c r="B13" s="54">
        <f t="shared" si="1"/>
        <v>6000</v>
      </c>
      <c r="C13" s="54">
        <f t="shared" si="2"/>
        <v>6673.294798095946</v>
      </c>
      <c r="D13" s="47" t="s">
        <v>30</v>
      </c>
      <c r="E13" s="55">
        <f>BreakEven!B9/4</f>
        <v>0.175</v>
      </c>
      <c r="F13" s="55">
        <f>-F17</f>
        <v>-0.35</v>
      </c>
      <c r="G13" s="55">
        <f>-G11</f>
        <v>-0.175</v>
      </c>
      <c r="H13" s="55">
        <f>H12/2</f>
        <v>0.35</v>
      </c>
      <c r="L13" s="50" t="s">
        <v>34</v>
      </c>
      <c r="M13" s="51"/>
    </row>
    <row r="14" spans="1:8" ht="15">
      <c r="A14" s="56" t="str">
        <f t="shared" si="0"/>
        <v>June</v>
      </c>
      <c r="B14" s="54">
        <f t="shared" si="1"/>
        <v>6000</v>
      </c>
      <c r="C14" s="54">
        <f t="shared" si="2"/>
        <v>6775.4594079434055</v>
      </c>
      <c r="D14" s="47" t="s">
        <v>31</v>
      </c>
      <c r="E14" s="55">
        <f>BreakEven!B9/2</f>
        <v>0.35</v>
      </c>
      <c r="F14" s="55">
        <f>-F16</f>
        <v>-0.175</v>
      </c>
      <c r="G14" s="55">
        <f>-G10</f>
        <v>-0.35</v>
      </c>
      <c r="H14" s="55">
        <f>H13/2</f>
        <v>0.175</v>
      </c>
    </row>
    <row r="15" spans="1:8" ht="15">
      <c r="A15" s="56" t="str">
        <f t="shared" si="0"/>
        <v>July</v>
      </c>
      <c r="B15" s="54">
        <f t="shared" si="1"/>
        <v>6000</v>
      </c>
      <c r="C15" s="54">
        <f t="shared" si="2"/>
        <v>6879.188103871441</v>
      </c>
      <c r="D15" s="47" t="s">
        <v>32</v>
      </c>
      <c r="E15" s="55">
        <f>BreakEven!B9</f>
        <v>0.7</v>
      </c>
      <c r="F15" s="55">
        <v>0</v>
      </c>
      <c r="G15" s="55">
        <f>-G9</f>
        <v>-0.7</v>
      </c>
      <c r="H15" s="55">
        <v>0</v>
      </c>
    </row>
    <row r="16" spans="1:8" ht="15">
      <c r="A16" s="56" t="str">
        <f t="shared" si="0"/>
        <v>August</v>
      </c>
      <c r="B16" s="54">
        <f t="shared" si="1"/>
        <v>6000</v>
      </c>
      <c r="C16" s="54">
        <f t="shared" si="2"/>
        <v>6984.504831209762</v>
      </c>
      <c r="D16" s="47" t="s">
        <v>33</v>
      </c>
      <c r="E16" s="55">
        <f>BreakEven!B9/2</f>
        <v>0.35</v>
      </c>
      <c r="F16" s="55">
        <f>F17/2</f>
        <v>0.175</v>
      </c>
      <c r="G16" s="55">
        <f>-G10</f>
        <v>-0.35</v>
      </c>
      <c r="H16" s="55">
        <f>-H14</f>
        <v>-0.175</v>
      </c>
    </row>
    <row r="17" spans="1:8" ht="15">
      <c r="A17" s="56" t="str">
        <f t="shared" si="0"/>
        <v>September</v>
      </c>
      <c r="B17" s="54">
        <f t="shared" si="1"/>
        <v>6000</v>
      </c>
      <c r="C17" s="54">
        <f t="shared" si="2"/>
        <v>7091.4339018783985</v>
      </c>
      <c r="D17" s="47" t="s">
        <v>34</v>
      </c>
      <c r="E17" s="55">
        <f>BreakEven!B9/4</f>
        <v>0.175</v>
      </c>
      <c r="F17" s="55">
        <f>F6/2</f>
        <v>0.35</v>
      </c>
      <c r="G17" s="55">
        <f>-G11</f>
        <v>-0.175</v>
      </c>
      <c r="H17" s="55">
        <f>-H13</f>
        <v>-0.35</v>
      </c>
    </row>
    <row r="18" spans="1:3" ht="15">
      <c r="A18" s="56" t="str">
        <f t="shared" si="0"/>
        <v>October</v>
      </c>
      <c r="B18" s="54">
        <f t="shared" si="1"/>
        <v>6000</v>
      </c>
      <c r="C18" s="54">
        <f t="shared" si="2"/>
        <v>7199.999999999999</v>
      </c>
    </row>
    <row r="19" spans="1:3" ht="15">
      <c r="A19" s="56" t="str">
        <f t="shared" si="0"/>
        <v>November</v>
      </c>
      <c r="B19" s="54">
        <f t="shared" si="1"/>
        <v>6000</v>
      </c>
      <c r="C19" s="54">
        <f t="shared" si="2"/>
        <v>7310.228187598063</v>
      </c>
    </row>
    <row r="20" spans="1:3" ht="15">
      <c r="A20" s="56" t="str">
        <f t="shared" si="0"/>
        <v>December</v>
      </c>
      <c r="B20" s="54">
        <f t="shared" si="1"/>
        <v>6000</v>
      </c>
      <c r="C20" s="54">
        <f t="shared" si="2"/>
        <v>7422.1439103824</v>
      </c>
    </row>
    <row r="21" spans="1:3" ht="15">
      <c r="A21" s="56" t="str">
        <f t="shared" si="0"/>
        <v>January</v>
      </c>
      <c r="B21" s="54">
        <f t="shared" si="1"/>
        <v>6000</v>
      </c>
      <c r="C21" s="54">
        <f t="shared" si="2"/>
        <v>7535.773003623159</v>
      </c>
    </row>
    <row r="22" spans="1:3" ht="15">
      <c r="A22" s="56" t="str">
        <f t="shared" si="0"/>
        <v>February</v>
      </c>
      <c r="B22" s="54">
        <f t="shared" si="1"/>
        <v>6000</v>
      </c>
      <c r="C22" s="54">
        <f t="shared" si="2"/>
        <v>7651.141698114799</v>
      </c>
    </row>
    <row r="23" spans="1:3" ht="15">
      <c r="A23" s="56" t="str">
        <f t="shared" si="0"/>
        <v>March</v>
      </c>
      <c r="B23" s="54">
        <f t="shared" si="1"/>
        <v>6000</v>
      </c>
      <c r="C23" s="54">
        <f t="shared" si="2"/>
        <v>7768.276626231351</v>
      </c>
    </row>
    <row r="24" spans="1:3" ht="15">
      <c r="A24" s="56" t="str">
        <f t="shared" si="0"/>
        <v>April</v>
      </c>
      <c r="B24" s="54">
        <f t="shared" si="1"/>
        <v>6000</v>
      </c>
      <c r="C24" s="54">
        <f t="shared" si="2"/>
        <v>7887.204828074391</v>
      </c>
    </row>
    <row r="25" spans="1:3" ht="15">
      <c r="A25" s="56" t="str">
        <f t="shared" si="0"/>
        <v>May</v>
      </c>
      <c r="B25" s="54">
        <f t="shared" si="1"/>
        <v>6000</v>
      </c>
      <c r="C25" s="54">
        <f t="shared" si="2"/>
        <v>8007.953757715133</v>
      </c>
    </row>
    <row r="26" spans="1:3" ht="15">
      <c r="A26" s="56" t="str">
        <f t="shared" si="0"/>
        <v>June</v>
      </c>
      <c r="B26" s="54">
        <f t="shared" si="1"/>
        <v>6000</v>
      </c>
      <c r="C26" s="54">
        <f t="shared" si="2"/>
        <v>8130.551289532084</v>
      </c>
    </row>
    <row r="27" spans="1:3" ht="15">
      <c r="A27" s="56" t="str">
        <f t="shared" si="0"/>
        <v>July</v>
      </c>
      <c r="B27" s="54">
        <f t="shared" si="1"/>
        <v>6000</v>
      </c>
      <c r="C27" s="54">
        <f t="shared" si="2"/>
        <v>8255.025724645728</v>
      </c>
    </row>
    <row r="28" spans="1:3" ht="15">
      <c r="A28" s="56" t="str">
        <f t="shared" si="0"/>
        <v>August</v>
      </c>
      <c r="B28" s="54">
        <f t="shared" si="1"/>
        <v>6000</v>
      </c>
      <c r="C28" s="54">
        <f t="shared" si="2"/>
        <v>8381.405797451713</v>
      </c>
    </row>
    <row r="29" spans="1:3" ht="15">
      <c r="A29" s="56" t="str">
        <f t="shared" si="0"/>
        <v>September</v>
      </c>
      <c r="B29" s="54">
        <f t="shared" si="1"/>
        <v>6000</v>
      </c>
      <c r="C29" s="54">
        <f t="shared" si="2"/>
        <v>8509.720682254076</v>
      </c>
    </row>
    <row r="30" spans="1:3" ht="15">
      <c r="A30" s="56" t="str">
        <f t="shared" si="0"/>
        <v>October</v>
      </c>
      <c r="B30" s="54">
        <f t="shared" si="1"/>
        <v>6000</v>
      </c>
      <c r="C30" s="54">
        <f t="shared" si="2"/>
        <v>8639.999999999996</v>
      </c>
    </row>
    <row r="31" spans="1:3" ht="15">
      <c r="A31" s="56" t="str">
        <f t="shared" si="0"/>
        <v>November</v>
      </c>
      <c r="B31" s="54">
        <f t="shared" si="1"/>
        <v>6000</v>
      </c>
      <c r="C31" s="54">
        <f t="shared" si="2"/>
        <v>8772.273825117674</v>
      </c>
    </row>
    <row r="32" spans="1:3" ht="15">
      <c r="A32" s="56" t="str">
        <f t="shared" si="0"/>
        <v>December</v>
      </c>
      <c r="B32" s="54">
        <f t="shared" si="1"/>
        <v>6000</v>
      </c>
      <c r="C32" s="54">
        <f t="shared" si="2"/>
        <v>8906.572692458878</v>
      </c>
    </row>
    <row r="33" spans="1:3" ht="15">
      <c r="A33" s="56" t="str">
        <f t="shared" si="0"/>
        <v>January</v>
      </c>
      <c r="B33" s="54">
        <f t="shared" si="1"/>
        <v>6000</v>
      </c>
      <c r="C33" s="54">
        <f t="shared" si="2"/>
        <v>9042.92760434779</v>
      </c>
    </row>
    <row r="34" spans="1:3" ht="15">
      <c r="A34" s="56" t="str">
        <f t="shared" si="0"/>
        <v>February</v>
      </c>
      <c r="B34" s="54">
        <f t="shared" si="1"/>
        <v>6000</v>
      </c>
      <c r="C34" s="54">
        <f t="shared" si="2"/>
        <v>9181.370037737757</v>
      </c>
    </row>
    <row r="35" spans="1:3" ht="15">
      <c r="A35" s="56" t="str">
        <f t="shared" si="0"/>
        <v>March</v>
      </c>
      <c r="B35" s="54">
        <f t="shared" si="1"/>
        <v>6000</v>
      </c>
      <c r="C35" s="54">
        <f t="shared" si="2"/>
        <v>9321.93195147762</v>
      </c>
    </row>
    <row r="36" spans="1:3" ht="15">
      <c r="A36" s="56" t="str">
        <f t="shared" si="0"/>
        <v>April</v>
      </c>
      <c r="B36" s="54">
        <f t="shared" si="1"/>
        <v>6000</v>
      </c>
      <c r="C36" s="54">
        <f t="shared" si="2"/>
        <v>9464.645793689268</v>
      </c>
    </row>
    <row r="37" spans="1:3" ht="15">
      <c r="A37" s="56" t="str">
        <f t="shared" si="0"/>
        <v>May</v>
      </c>
      <c r="B37" s="54">
        <f t="shared" si="1"/>
        <v>6000</v>
      </c>
      <c r="C37" s="54">
        <f t="shared" si="2"/>
        <v>9609.544509258158</v>
      </c>
    </row>
    <row r="38" spans="1:3" ht="15">
      <c r="A38" s="56" t="str">
        <f t="shared" si="0"/>
        <v>June</v>
      </c>
      <c r="B38" s="54">
        <f t="shared" si="1"/>
        <v>6000</v>
      </c>
      <c r="C38" s="54">
        <f t="shared" si="2"/>
        <v>9756.6615474385</v>
      </c>
    </row>
    <row r="39" spans="1:3" ht="15">
      <c r="A39" s="56" t="str">
        <f aca="true" t="shared" si="3" ref="A39:A65">IF(MATCH(A38,Months,0)=12,January,INDEX(Months,MATCH(A38,Months,0)+1,1))</f>
        <v>July</v>
      </c>
      <c r="B39" s="54">
        <f aca="true" t="shared" si="4" ref="B39:B65">Monthly_Revenue-Monthly_Expenses</f>
        <v>6000</v>
      </c>
      <c r="C39" s="54">
        <f t="shared" si="2"/>
        <v>9906.030869574872</v>
      </c>
    </row>
    <row r="40" spans="1:3" ht="15">
      <c r="A40" s="56" t="str">
        <f t="shared" si="3"/>
        <v>August</v>
      </c>
      <c r="B40" s="54">
        <f t="shared" si="4"/>
        <v>6000</v>
      </c>
      <c r="C40" s="54">
        <f aca="true" t="shared" si="5" ref="C40:C65">C39*(1+Growth_Rate_Monthly)</f>
        <v>10057.686956942054</v>
      </c>
    </row>
    <row r="41" spans="1:3" ht="15">
      <c r="A41" s="56" t="str">
        <f t="shared" si="3"/>
        <v>September</v>
      </c>
      <c r="B41" s="54">
        <f t="shared" si="4"/>
        <v>6000</v>
      </c>
      <c r="C41" s="54">
        <f t="shared" si="5"/>
        <v>10211.66481870489</v>
      </c>
    </row>
    <row r="42" spans="1:3" ht="15">
      <c r="A42" s="56" t="str">
        <f t="shared" si="3"/>
        <v>October</v>
      </c>
      <c r="B42" s="54">
        <f t="shared" si="4"/>
        <v>6000</v>
      </c>
      <c r="C42" s="54">
        <f t="shared" si="5"/>
        <v>10367.999999999996</v>
      </c>
    </row>
    <row r="43" spans="1:3" ht="15">
      <c r="A43" s="56" t="str">
        <f t="shared" si="3"/>
        <v>November</v>
      </c>
      <c r="B43" s="54">
        <f t="shared" si="4"/>
        <v>6000</v>
      </c>
      <c r="C43" s="54">
        <f t="shared" si="5"/>
        <v>10526.728590141209</v>
      </c>
    </row>
    <row r="44" spans="1:3" ht="15">
      <c r="A44" s="56" t="str">
        <f t="shared" si="3"/>
        <v>December</v>
      </c>
      <c r="B44" s="54">
        <f t="shared" si="4"/>
        <v>6000</v>
      </c>
      <c r="C44" s="54">
        <f t="shared" si="5"/>
        <v>10687.887230950653</v>
      </c>
    </row>
    <row r="45" spans="1:3" ht="15">
      <c r="A45" s="56" t="str">
        <f t="shared" si="3"/>
        <v>January</v>
      </c>
      <c r="B45" s="54">
        <f t="shared" si="4"/>
        <v>6000</v>
      </c>
      <c r="C45" s="54">
        <f t="shared" si="5"/>
        <v>10851.513125217345</v>
      </c>
    </row>
    <row r="46" spans="1:3" ht="15">
      <c r="A46" s="56" t="str">
        <f t="shared" si="3"/>
        <v>February</v>
      </c>
      <c r="B46" s="54">
        <f t="shared" si="4"/>
        <v>6000</v>
      </c>
      <c r="C46" s="54">
        <f t="shared" si="5"/>
        <v>11017.644045285306</v>
      </c>
    </row>
    <row r="47" spans="1:3" ht="15">
      <c r="A47" s="56" t="str">
        <f t="shared" si="3"/>
        <v>March</v>
      </c>
      <c r="B47" s="54">
        <f t="shared" si="4"/>
        <v>6000</v>
      </c>
      <c r="C47" s="54">
        <f t="shared" si="5"/>
        <v>11186.31834177314</v>
      </c>
    </row>
    <row r="48" spans="1:3" ht="15">
      <c r="A48" s="56" t="str">
        <f t="shared" si="3"/>
        <v>April</v>
      </c>
      <c r="B48" s="54">
        <f t="shared" si="4"/>
        <v>6000</v>
      </c>
      <c r="C48" s="54">
        <f t="shared" si="5"/>
        <v>11357.574952427118</v>
      </c>
    </row>
    <row r="49" spans="1:3" ht="15">
      <c r="A49" s="56" t="str">
        <f t="shared" si="3"/>
        <v>May</v>
      </c>
      <c r="B49" s="54">
        <f t="shared" si="4"/>
        <v>6000</v>
      </c>
      <c r="C49" s="54">
        <f t="shared" si="5"/>
        <v>11531.453411109787</v>
      </c>
    </row>
    <row r="50" spans="1:3" ht="15">
      <c r="A50" s="56" t="str">
        <f t="shared" si="3"/>
        <v>June</v>
      </c>
      <c r="B50" s="54">
        <f t="shared" si="4"/>
        <v>6000</v>
      </c>
      <c r="C50" s="54">
        <f t="shared" si="5"/>
        <v>11707.993856926198</v>
      </c>
    </row>
    <row r="51" spans="1:3" ht="15">
      <c r="A51" s="56" t="str">
        <f t="shared" si="3"/>
        <v>July</v>
      </c>
      <c r="B51" s="54">
        <f t="shared" si="4"/>
        <v>6000</v>
      </c>
      <c r="C51" s="54">
        <f t="shared" si="5"/>
        <v>11887.237043489844</v>
      </c>
    </row>
    <row r="52" spans="1:3" ht="15">
      <c r="A52" s="56" t="str">
        <f t="shared" si="3"/>
        <v>August</v>
      </c>
      <c r="B52" s="54">
        <f t="shared" si="4"/>
        <v>6000</v>
      </c>
      <c r="C52" s="54">
        <f t="shared" si="5"/>
        <v>12069.224348330463</v>
      </c>
    </row>
    <row r="53" spans="1:3" ht="15">
      <c r="A53" s="56" t="str">
        <f t="shared" si="3"/>
        <v>September</v>
      </c>
      <c r="B53" s="54">
        <f t="shared" si="4"/>
        <v>6000</v>
      </c>
      <c r="C53" s="54">
        <f t="shared" si="5"/>
        <v>12253.997782445866</v>
      </c>
    </row>
    <row r="54" spans="1:3" ht="15">
      <c r="A54" s="56" t="str">
        <f t="shared" si="3"/>
        <v>October</v>
      </c>
      <c r="B54" s="54">
        <f t="shared" si="4"/>
        <v>6000</v>
      </c>
      <c r="C54" s="54">
        <f t="shared" si="5"/>
        <v>12441.599999999991</v>
      </c>
    </row>
    <row r="55" spans="1:3" ht="15">
      <c r="A55" s="56" t="str">
        <f t="shared" si="3"/>
        <v>November</v>
      </c>
      <c r="B55" s="54">
        <f t="shared" si="4"/>
        <v>6000</v>
      </c>
      <c r="C55" s="54">
        <f t="shared" si="5"/>
        <v>12632.074308169447</v>
      </c>
    </row>
    <row r="56" spans="1:3" ht="15">
      <c r="A56" s="56" t="str">
        <f t="shared" si="3"/>
        <v>December</v>
      </c>
      <c r="B56" s="54">
        <f t="shared" si="4"/>
        <v>6000</v>
      </c>
      <c r="C56" s="54">
        <f t="shared" si="5"/>
        <v>12825.46467714078</v>
      </c>
    </row>
    <row r="57" spans="1:3" ht="15">
      <c r="A57" s="56" t="str">
        <f t="shared" si="3"/>
        <v>January</v>
      </c>
      <c r="B57" s="54">
        <f t="shared" si="4"/>
        <v>6000</v>
      </c>
      <c r="C57" s="54">
        <f t="shared" si="5"/>
        <v>13021.815750260812</v>
      </c>
    </row>
    <row r="58" spans="1:3" ht="15">
      <c r="A58" s="56" t="str">
        <f t="shared" si="3"/>
        <v>February</v>
      </c>
      <c r="B58" s="54">
        <f t="shared" si="4"/>
        <v>6000</v>
      </c>
      <c r="C58" s="54">
        <f t="shared" si="5"/>
        <v>13221.172854342365</v>
      </c>
    </row>
    <row r="59" spans="1:3" ht="15">
      <c r="A59" s="56" t="str">
        <f t="shared" si="3"/>
        <v>March</v>
      </c>
      <c r="B59" s="54">
        <f t="shared" si="4"/>
        <v>6000</v>
      </c>
      <c r="C59" s="54">
        <f t="shared" si="5"/>
        <v>13423.582010127766</v>
      </c>
    </row>
    <row r="60" spans="1:3" ht="15">
      <c r="A60" s="56" t="str">
        <f t="shared" si="3"/>
        <v>April</v>
      </c>
      <c r="B60" s="54">
        <f t="shared" si="4"/>
        <v>6000</v>
      </c>
      <c r="C60" s="54">
        <f t="shared" si="5"/>
        <v>13629.089942912538</v>
      </c>
    </row>
    <row r="61" spans="1:3" ht="15">
      <c r="A61" s="56" t="str">
        <f t="shared" si="3"/>
        <v>May</v>
      </c>
      <c r="B61" s="54">
        <f t="shared" si="4"/>
        <v>6000</v>
      </c>
      <c r="C61" s="54">
        <f t="shared" si="5"/>
        <v>13837.744093331741</v>
      </c>
    </row>
    <row r="62" spans="1:3" ht="15">
      <c r="A62" s="56" t="str">
        <f t="shared" si="3"/>
        <v>June</v>
      </c>
      <c r="B62" s="54">
        <f t="shared" si="4"/>
        <v>6000</v>
      </c>
      <c r="C62" s="54">
        <f t="shared" si="5"/>
        <v>14049.592628311433</v>
      </c>
    </row>
    <row r="63" spans="1:3" ht="15">
      <c r="A63" s="56" t="str">
        <f t="shared" si="3"/>
        <v>July</v>
      </c>
      <c r="B63" s="54">
        <f t="shared" si="4"/>
        <v>6000</v>
      </c>
      <c r="C63" s="54">
        <f t="shared" si="5"/>
        <v>14264.684452187808</v>
      </c>
    </row>
    <row r="64" spans="1:3" ht="15">
      <c r="A64" s="56" t="str">
        <f t="shared" si="3"/>
        <v>August</v>
      </c>
      <c r="B64" s="54">
        <f t="shared" si="4"/>
        <v>6000</v>
      </c>
      <c r="C64" s="54">
        <f t="shared" si="5"/>
        <v>14483.069217996552</v>
      </c>
    </row>
    <row r="65" spans="1:3" ht="15">
      <c r="A65" s="56" t="str">
        <f t="shared" si="3"/>
        <v>September</v>
      </c>
      <c r="B65" s="54">
        <f t="shared" si="4"/>
        <v>6000</v>
      </c>
      <c r="C65" s="54">
        <f t="shared" si="5"/>
        <v>14704.797338935035</v>
      </c>
    </row>
  </sheetData>
  <sheetProtection password="D1E3" sheet="1" objects="1" scenarios="1" selectLockedCells="1"/>
  <printOptions/>
  <pageMargins left="0.7" right="0.7" top="0.75" bottom="0.75" header="0.3" footer="0.3"/>
  <pageSetup horizontalDpi="600" verticalDpi="600" orientation="portrait" r:id="rId1"/>
  <ignoredErrors>
    <ignoredError sqref="E9 E15" formula="1"/>
  </ignoredErrors>
</worksheet>
</file>

<file path=xl/worksheets/sheet3.xml><?xml version="1.0" encoding="utf-8"?>
<worksheet xmlns="http://schemas.openxmlformats.org/spreadsheetml/2006/main" xmlns:r="http://schemas.openxmlformats.org/officeDocument/2006/relationships">
  <sheetPr codeName="Sheet1"/>
  <dimension ref="A1:K64"/>
  <sheetViews>
    <sheetView zoomScalePageLayoutView="0" workbookViewId="0" topLeftCell="A1">
      <selection activeCell="A1" sqref="A1"/>
    </sheetView>
  </sheetViews>
  <sheetFormatPr defaultColWidth="9.140625" defaultRowHeight="15"/>
  <cols>
    <col min="1" max="1" width="13.28125" style="47" customWidth="1"/>
    <col min="2" max="2" width="11.28125" style="47" customWidth="1"/>
    <col min="3" max="3" width="11.8515625" style="47" customWidth="1"/>
    <col min="4" max="4" width="22.57421875" style="47" bestFit="1" customWidth="1"/>
    <col min="5" max="5" width="18.140625" style="47" bestFit="1" customWidth="1"/>
    <col min="6" max="6" width="10.00390625" style="47" bestFit="1" customWidth="1"/>
    <col min="7" max="7" width="9.28125" style="47" bestFit="1" customWidth="1"/>
    <col min="8" max="9" width="9.140625" style="47" customWidth="1"/>
    <col min="10" max="10" width="10.7109375" style="47" bestFit="1" customWidth="1"/>
    <col min="11" max="11" width="9.28125" style="47" bestFit="1" customWidth="1"/>
    <col min="12" max="16384" width="9.140625" style="47" customWidth="1"/>
  </cols>
  <sheetData>
    <row r="1" spans="2:10" ht="15">
      <c r="B1" s="52" t="s">
        <v>16</v>
      </c>
      <c r="C1" s="52" t="s">
        <v>18</v>
      </c>
      <c r="D1" s="47" t="s">
        <v>40</v>
      </c>
      <c r="E1" s="47" t="s">
        <v>41</v>
      </c>
      <c r="F1" s="47" t="s">
        <v>45</v>
      </c>
      <c r="G1" s="47" t="s">
        <v>42</v>
      </c>
      <c r="I1" s="47" t="s">
        <v>43</v>
      </c>
      <c r="J1" s="47" t="s">
        <v>44</v>
      </c>
    </row>
    <row r="2" spans="1:11" ht="15">
      <c r="A2" s="50" t="str">
        <f>StartUpMonth</f>
        <v>October</v>
      </c>
      <c r="B2" s="54">
        <f>-BreakEven!$B$3+(Monthly_Revenue-Monthly_Expenses)</f>
        <v>-74000</v>
      </c>
      <c r="C2" s="54">
        <f>B2</f>
        <v>-74000</v>
      </c>
      <c r="D2" s="57">
        <f>VLOOKUP(A2,BreakEven!$A$12:$B$24,2,FALSE)</f>
        <v>0.7</v>
      </c>
      <c r="E2" s="58">
        <f>(Monthly_Revenue*(1+D2))-Monthly_Expenses</f>
        <v>16500</v>
      </c>
      <c r="F2" s="59">
        <f>E2</f>
        <v>16500</v>
      </c>
      <c r="G2" s="47">
        <f>BreakEven!$B$3</f>
        <v>80000</v>
      </c>
      <c r="I2" s="47" t="s">
        <v>0</v>
      </c>
      <c r="J2" s="59">
        <f>G2-F2</f>
        <v>63500</v>
      </c>
      <c r="K2" s="47">
        <f>IF(J2&gt;0,1,0)</f>
        <v>1</v>
      </c>
    </row>
    <row r="3" spans="1:11" ht="15">
      <c r="A3" s="50" t="str">
        <f aca="true" t="shared" si="0" ref="A3:A61">IF(MATCH(A2,Months,0)=12,January,INDEX(Months,MATCH(A2,Months,0)+1,1))</f>
        <v>November</v>
      </c>
      <c r="B3" s="54">
        <f aca="true" t="shared" si="1" ref="B3:B61">Monthly_Revenue-Monthly_Expenses</f>
        <v>6000</v>
      </c>
      <c r="C3" s="54">
        <f>B3*(1+Growth_Rate_Monthly)</f>
        <v>6091.8568229983875</v>
      </c>
      <c r="D3" s="57">
        <f>VLOOKUP(A3,BreakEven!$A$12:$B$24,2,FALSE)</f>
        <v>0.35</v>
      </c>
      <c r="E3" s="58">
        <f aca="true" t="shared" si="2" ref="E3:E34">((Monthly_Revenue*(1+D3))-Monthly_Expenses)*(1+Growth_Rate_Monthly)</f>
        <v>11422.231543121976</v>
      </c>
      <c r="F3" s="59">
        <f>F2+E3</f>
        <v>27922.231543121976</v>
      </c>
      <c r="G3" s="47">
        <f>BreakEven!$B$3</f>
        <v>80000</v>
      </c>
      <c r="I3" s="47" t="s">
        <v>1</v>
      </c>
      <c r="J3" s="59">
        <f aca="true" t="shared" si="3" ref="J3:J61">G3-F3</f>
        <v>52077.768456878024</v>
      </c>
      <c r="K3" s="47">
        <f>IF(J3&gt;0,1,0)</f>
        <v>1</v>
      </c>
    </row>
    <row r="4" spans="1:11" ht="15">
      <c r="A4" s="50" t="str">
        <f t="shared" si="0"/>
        <v>December</v>
      </c>
      <c r="B4" s="54">
        <f t="shared" si="1"/>
        <v>6000</v>
      </c>
      <c r="C4" s="54">
        <f aca="true" t="shared" si="4" ref="C4:C61">C3*(1+Growth_Rate_Monthly)</f>
        <v>6185.119925318668</v>
      </c>
      <c r="D4" s="57">
        <f>VLOOKUP(A4,BreakEven!$A$12:$B$24,2,FALSE)</f>
        <v>0.175</v>
      </c>
      <c r="E4" s="58">
        <f t="shared" si="2"/>
        <v>8757.044183060181</v>
      </c>
      <c r="F4" s="59">
        <f>F3+E4</f>
        <v>36679.27572618215</v>
      </c>
      <c r="G4" s="47">
        <f>BreakEven!$B$3</f>
        <v>80000</v>
      </c>
      <c r="I4" s="47" t="s">
        <v>2</v>
      </c>
      <c r="J4" s="59">
        <f t="shared" si="3"/>
        <v>43320.72427381785</v>
      </c>
      <c r="K4" s="47">
        <f aca="true" t="shared" si="5" ref="K4:K61">IF(J4&gt;0,1,0)</f>
        <v>1</v>
      </c>
    </row>
    <row r="5" spans="1:11" ht="15">
      <c r="A5" s="50" t="str">
        <f t="shared" si="0"/>
        <v>January</v>
      </c>
      <c r="B5" s="54">
        <f t="shared" si="1"/>
        <v>6000</v>
      </c>
      <c r="C5" s="54">
        <f t="shared" si="4"/>
        <v>6279.8108363526335</v>
      </c>
      <c r="D5" s="57">
        <f>VLOOKUP(A5,BreakEven!$A$12:$B$24,2,FALSE)</f>
        <v>0</v>
      </c>
      <c r="E5" s="58">
        <f t="shared" si="2"/>
        <v>6091.8568229983875</v>
      </c>
      <c r="F5" s="59">
        <f aca="true" t="shared" si="6" ref="F5:F61">F4+E5</f>
        <v>42771.13254918054</v>
      </c>
      <c r="G5" s="47">
        <f>BreakEven!$B$3</f>
        <v>80000</v>
      </c>
      <c r="I5" s="47" t="s">
        <v>3</v>
      </c>
      <c r="J5" s="59">
        <f t="shared" si="3"/>
        <v>37228.86745081946</v>
      </c>
      <c r="K5" s="47">
        <f t="shared" si="5"/>
        <v>1</v>
      </c>
    </row>
    <row r="6" spans="1:11" ht="15">
      <c r="A6" s="50" t="str">
        <f t="shared" si="0"/>
        <v>February</v>
      </c>
      <c r="B6" s="54">
        <f t="shared" si="1"/>
        <v>6000</v>
      </c>
      <c r="C6" s="54">
        <f t="shared" si="4"/>
        <v>6375.951415095667</v>
      </c>
      <c r="D6" s="57">
        <f>VLOOKUP(A6,BreakEven!$A$12:$B$24,2,FALSE)</f>
        <v>-0.175</v>
      </c>
      <c r="E6" s="58">
        <f t="shared" si="2"/>
        <v>3426.669462936593</v>
      </c>
      <c r="F6" s="59">
        <f t="shared" si="6"/>
        <v>46197.802012117136</v>
      </c>
      <c r="G6" s="47">
        <f>BreakEven!$B$3</f>
        <v>80000</v>
      </c>
      <c r="I6" s="47" t="s">
        <v>4</v>
      </c>
      <c r="J6" s="59">
        <f t="shared" si="3"/>
        <v>33802.197987882864</v>
      </c>
      <c r="K6" s="47">
        <f t="shared" si="5"/>
        <v>1</v>
      </c>
    </row>
    <row r="7" spans="1:11" ht="15">
      <c r="A7" s="50" t="str">
        <f t="shared" si="0"/>
        <v>March</v>
      </c>
      <c r="B7" s="54">
        <f t="shared" si="1"/>
        <v>6000</v>
      </c>
      <c r="C7" s="54">
        <f t="shared" si="4"/>
        <v>6473.563855192793</v>
      </c>
      <c r="D7" s="57">
        <f>VLOOKUP(A7,BreakEven!$A$12:$B$24,2,FALSE)</f>
        <v>-0.35</v>
      </c>
      <c r="E7" s="58">
        <f t="shared" si="2"/>
        <v>761.4821028747984</v>
      </c>
      <c r="F7" s="59">
        <f t="shared" si="6"/>
        <v>46959.28411499193</v>
      </c>
      <c r="G7" s="47">
        <f>BreakEven!$B$3</f>
        <v>80000</v>
      </c>
      <c r="I7" s="47" t="s">
        <v>5</v>
      </c>
      <c r="J7" s="59">
        <f t="shared" si="3"/>
        <v>33040.71588500807</v>
      </c>
      <c r="K7" s="47">
        <f t="shared" si="5"/>
        <v>1</v>
      </c>
    </row>
    <row r="8" spans="1:11" ht="15">
      <c r="A8" s="50" t="str">
        <f t="shared" si="0"/>
        <v>April</v>
      </c>
      <c r="B8" s="54">
        <f t="shared" si="1"/>
        <v>6000</v>
      </c>
      <c r="C8" s="54">
        <f t="shared" si="4"/>
        <v>6572.670690061994</v>
      </c>
      <c r="D8" s="57">
        <f>VLOOKUP(A8,BreakEven!$A$12:$B$24,2,FALSE)</f>
        <v>-0.7</v>
      </c>
      <c r="E8" s="58">
        <f t="shared" si="2"/>
        <v>-4568.892617248789</v>
      </c>
      <c r="F8" s="59">
        <f t="shared" si="6"/>
        <v>42390.39149774314</v>
      </c>
      <c r="G8" s="47">
        <f>BreakEven!$B$3</f>
        <v>80000</v>
      </c>
      <c r="I8" s="47" t="s">
        <v>6</v>
      </c>
      <c r="J8" s="59">
        <f t="shared" si="3"/>
        <v>37609.60850225686</v>
      </c>
      <c r="K8" s="47">
        <f t="shared" si="5"/>
        <v>1</v>
      </c>
    </row>
    <row r="9" spans="1:11" ht="15">
      <c r="A9" s="50" t="str">
        <f t="shared" si="0"/>
        <v>May</v>
      </c>
      <c r="B9" s="54">
        <f t="shared" si="1"/>
        <v>6000</v>
      </c>
      <c r="C9" s="54">
        <f t="shared" si="4"/>
        <v>6673.294798095946</v>
      </c>
      <c r="D9" s="57">
        <f>VLOOKUP(A9,BreakEven!$A$12:$B$24,2,FALSE)</f>
        <v>-0.35</v>
      </c>
      <c r="E9" s="58">
        <f t="shared" si="2"/>
        <v>761.4821028747984</v>
      </c>
      <c r="F9" s="59">
        <f t="shared" si="6"/>
        <v>43151.87360061794</v>
      </c>
      <c r="G9" s="47">
        <f>BreakEven!$B$3</f>
        <v>80000</v>
      </c>
      <c r="I9" s="47" t="s">
        <v>7</v>
      </c>
      <c r="J9" s="59">
        <f t="shared" si="3"/>
        <v>36848.12639938206</v>
      </c>
      <c r="K9" s="47">
        <f t="shared" si="5"/>
        <v>1</v>
      </c>
    </row>
    <row r="10" spans="1:11" ht="15">
      <c r="A10" s="50" t="str">
        <f t="shared" si="0"/>
        <v>June</v>
      </c>
      <c r="B10" s="54">
        <f t="shared" si="1"/>
        <v>6000</v>
      </c>
      <c r="C10" s="54">
        <f t="shared" si="4"/>
        <v>6775.4594079434055</v>
      </c>
      <c r="D10" s="57">
        <f>VLOOKUP(A10,BreakEven!$A$12:$B$24,2,FALSE)</f>
        <v>-0.175</v>
      </c>
      <c r="E10" s="58">
        <f t="shared" si="2"/>
        <v>3426.669462936593</v>
      </c>
      <c r="F10" s="59">
        <f t="shared" si="6"/>
        <v>46578.543063554534</v>
      </c>
      <c r="G10" s="47">
        <f>BreakEven!$B$3</f>
        <v>80000</v>
      </c>
      <c r="I10" s="47" t="s">
        <v>8</v>
      </c>
      <c r="J10" s="59">
        <f t="shared" si="3"/>
        <v>33421.456936445466</v>
      </c>
      <c r="K10" s="47">
        <f t="shared" si="5"/>
        <v>1</v>
      </c>
    </row>
    <row r="11" spans="1:11" ht="15">
      <c r="A11" s="50" t="str">
        <f t="shared" si="0"/>
        <v>July</v>
      </c>
      <c r="B11" s="54">
        <f t="shared" si="1"/>
        <v>6000</v>
      </c>
      <c r="C11" s="54">
        <f t="shared" si="4"/>
        <v>6879.188103871441</v>
      </c>
      <c r="D11" s="57">
        <f>VLOOKUP(A11,BreakEven!$A$12:$B$24,2,FALSE)</f>
        <v>0</v>
      </c>
      <c r="E11" s="58">
        <f t="shared" si="2"/>
        <v>6091.8568229983875</v>
      </c>
      <c r="F11" s="59">
        <f t="shared" si="6"/>
        <v>52670.39988655292</v>
      </c>
      <c r="G11" s="47">
        <f>BreakEven!$B$3</f>
        <v>80000</v>
      </c>
      <c r="I11" s="47" t="s">
        <v>9</v>
      </c>
      <c r="J11" s="59">
        <f t="shared" si="3"/>
        <v>27329.60011344708</v>
      </c>
      <c r="K11" s="47">
        <f t="shared" si="5"/>
        <v>1</v>
      </c>
    </row>
    <row r="12" spans="1:11" ht="15">
      <c r="A12" s="50" t="str">
        <f t="shared" si="0"/>
        <v>August</v>
      </c>
      <c r="B12" s="54">
        <f t="shared" si="1"/>
        <v>6000</v>
      </c>
      <c r="C12" s="54">
        <f t="shared" si="4"/>
        <v>6984.504831209762</v>
      </c>
      <c r="D12" s="57">
        <f>VLOOKUP(A12,BreakEven!$A$12:$B$24,2,FALSE)</f>
        <v>0.175</v>
      </c>
      <c r="E12" s="58">
        <f t="shared" si="2"/>
        <v>8757.044183060181</v>
      </c>
      <c r="F12" s="59">
        <f t="shared" si="6"/>
        <v>61427.444069613106</v>
      </c>
      <c r="G12" s="47">
        <f>BreakEven!$B$3</f>
        <v>80000</v>
      </c>
      <c r="I12" s="47" t="s">
        <v>10</v>
      </c>
      <c r="J12" s="59">
        <f t="shared" si="3"/>
        <v>18572.555930386894</v>
      </c>
      <c r="K12" s="47">
        <f t="shared" si="5"/>
        <v>1</v>
      </c>
    </row>
    <row r="13" spans="1:11" ht="15">
      <c r="A13" s="50" t="str">
        <f t="shared" si="0"/>
        <v>September</v>
      </c>
      <c r="B13" s="54">
        <f t="shared" si="1"/>
        <v>6000</v>
      </c>
      <c r="C13" s="54">
        <f t="shared" si="4"/>
        <v>7091.4339018783985</v>
      </c>
      <c r="D13" s="57">
        <f>VLOOKUP(A13,BreakEven!$A$12:$B$24,2,FALSE)</f>
        <v>0.35</v>
      </c>
      <c r="E13" s="58">
        <f t="shared" si="2"/>
        <v>11422.231543121976</v>
      </c>
      <c r="F13" s="59">
        <f t="shared" si="6"/>
        <v>72849.67561273508</v>
      </c>
      <c r="G13" s="47">
        <f>BreakEven!$B$3</f>
        <v>80000</v>
      </c>
      <c r="I13" s="47" t="s">
        <v>11</v>
      </c>
      <c r="J13" s="59">
        <f t="shared" si="3"/>
        <v>7150.324387264918</v>
      </c>
      <c r="K13" s="47">
        <f t="shared" si="5"/>
        <v>1</v>
      </c>
    </row>
    <row r="14" spans="1:11" ht="15">
      <c r="A14" s="50" t="str">
        <f t="shared" si="0"/>
        <v>October</v>
      </c>
      <c r="B14" s="54">
        <f t="shared" si="1"/>
        <v>6000</v>
      </c>
      <c r="C14" s="54">
        <f t="shared" si="4"/>
        <v>7199.999999999999</v>
      </c>
      <c r="D14" s="57">
        <f>VLOOKUP(A14,BreakEven!$A$12:$B$24,2,FALSE)</f>
        <v>0.7</v>
      </c>
      <c r="E14" s="58">
        <f t="shared" si="2"/>
        <v>16752.606263245565</v>
      </c>
      <c r="F14" s="59">
        <f t="shared" si="6"/>
        <v>89602.28187598064</v>
      </c>
      <c r="G14" s="47">
        <f>BreakEven!$B$3</f>
        <v>80000</v>
      </c>
      <c r="I14" s="47" t="s">
        <v>46</v>
      </c>
      <c r="J14" s="59">
        <f t="shared" si="3"/>
        <v>-9602.28187598064</v>
      </c>
      <c r="K14" s="47">
        <f t="shared" si="5"/>
        <v>0</v>
      </c>
    </row>
    <row r="15" spans="1:11" ht="15">
      <c r="A15" s="50" t="str">
        <f t="shared" si="0"/>
        <v>November</v>
      </c>
      <c r="B15" s="54">
        <f t="shared" si="1"/>
        <v>6000</v>
      </c>
      <c r="C15" s="54">
        <f t="shared" si="4"/>
        <v>7310.228187598063</v>
      </c>
      <c r="D15" s="57">
        <f>VLOOKUP(A15,BreakEven!$A$12:$B$24,2,FALSE)</f>
        <v>0.35</v>
      </c>
      <c r="E15" s="58">
        <f t="shared" si="2"/>
        <v>11422.231543121976</v>
      </c>
      <c r="F15" s="59">
        <f t="shared" si="6"/>
        <v>101024.51341910262</v>
      </c>
      <c r="G15" s="47">
        <f>BreakEven!$B$3</f>
        <v>80000</v>
      </c>
      <c r="I15" s="47" t="s">
        <v>47</v>
      </c>
      <c r="J15" s="59">
        <f t="shared" si="3"/>
        <v>-21024.513419102615</v>
      </c>
      <c r="K15" s="47">
        <f t="shared" si="5"/>
        <v>0</v>
      </c>
    </row>
    <row r="16" spans="1:11" ht="15">
      <c r="A16" s="50" t="str">
        <f t="shared" si="0"/>
        <v>December</v>
      </c>
      <c r="B16" s="54">
        <f t="shared" si="1"/>
        <v>6000</v>
      </c>
      <c r="C16" s="54">
        <f t="shared" si="4"/>
        <v>7422.1439103824</v>
      </c>
      <c r="D16" s="57">
        <f>VLOOKUP(A16,BreakEven!$A$12:$B$24,2,FALSE)</f>
        <v>0.175</v>
      </c>
      <c r="E16" s="58">
        <f t="shared" si="2"/>
        <v>8757.044183060181</v>
      </c>
      <c r="F16" s="59">
        <f t="shared" si="6"/>
        <v>109781.5576021628</v>
      </c>
      <c r="G16" s="47">
        <f>BreakEven!$B$3</f>
        <v>80000</v>
      </c>
      <c r="I16" s="47" t="s">
        <v>48</v>
      </c>
      <c r="J16" s="59">
        <f t="shared" si="3"/>
        <v>-29781.557602162793</v>
      </c>
      <c r="K16" s="47">
        <f t="shared" si="5"/>
        <v>0</v>
      </c>
    </row>
    <row r="17" spans="1:11" ht="15">
      <c r="A17" s="50" t="str">
        <f t="shared" si="0"/>
        <v>January</v>
      </c>
      <c r="B17" s="54">
        <f t="shared" si="1"/>
        <v>6000</v>
      </c>
      <c r="C17" s="54">
        <f t="shared" si="4"/>
        <v>7535.773003623159</v>
      </c>
      <c r="D17" s="57">
        <f>VLOOKUP(A17,BreakEven!$A$12:$B$24,2,FALSE)</f>
        <v>0</v>
      </c>
      <c r="E17" s="58">
        <f t="shared" si="2"/>
        <v>6091.8568229983875</v>
      </c>
      <c r="F17" s="59">
        <f t="shared" si="6"/>
        <v>115873.41442516119</v>
      </c>
      <c r="G17" s="47">
        <f>BreakEven!$B$3</f>
        <v>80000</v>
      </c>
      <c r="I17" s="47" t="s">
        <v>49</v>
      </c>
      <c r="J17" s="59">
        <f t="shared" si="3"/>
        <v>-35873.41442516119</v>
      </c>
      <c r="K17" s="47">
        <f t="shared" si="5"/>
        <v>0</v>
      </c>
    </row>
    <row r="18" spans="1:11" ht="15">
      <c r="A18" s="50" t="str">
        <f t="shared" si="0"/>
        <v>February</v>
      </c>
      <c r="B18" s="54">
        <f t="shared" si="1"/>
        <v>6000</v>
      </c>
      <c r="C18" s="54">
        <f t="shared" si="4"/>
        <v>7651.141698114799</v>
      </c>
      <c r="D18" s="57">
        <f>VLOOKUP(A18,BreakEven!$A$12:$B$24,2,FALSE)</f>
        <v>-0.175</v>
      </c>
      <c r="E18" s="58">
        <f t="shared" si="2"/>
        <v>3426.669462936593</v>
      </c>
      <c r="F18" s="59">
        <f t="shared" si="6"/>
        <v>119300.08388809778</v>
      </c>
      <c r="G18" s="47">
        <f>BreakEven!$B$3</f>
        <v>80000</v>
      </c>
      <c r="I18" s="47" t="s">
        <v>50</v>
      </c>
      <c r="J18" s="59">
        <f t="shared" si="3"/>
        <v>-39300.08388809778</v>
      </c>
      <c r="K18" s="47">
        <f t="shared" si="5"/>
        <v>0</v>
      </c>
    </row>
    <row r="19" spans="1:11" ht="15">
      <c r="A19" s="50" t="str">
        <f t="shared" si="0"/>
        <v>March</v>
      </c>
      <c r="B19" s="54">
        <f t="shared" si="1"/>
        <v>6000</v>
      </c>
      <c r="C19" s="54">
        <f t="shared" si="4"/>
        <v>7768.276626231351</v>
      </c>
      <c r="D19" s="57">
        <f>VLOOKUP(A19,BreakEven!$A$12:$B$24,2,FALSE)</f>
        <v>-0.35</v>
      </c>
      <c r="E19" s="58">
        <f t="shared" si="2"/>
        <v>761.4821028747984</v>
      </c>
      <c r="F19" s="59">
        <f t="shared" si="6"/>
        <v>120061.56599097258</v>
      </c>
      <c r="G19" s="47">
        <f>BreakEven!$B$3</f>
        <v>80000</v>
      </c>
      <c r="I19" s="47" t="s">
        <v>51</v>
      </c>
      <c r="J19" s="59">
        <f t="shared" si="3"/>
        <v>-40061.56599097258</v>
      </c>
      <c r="K19" s="47">
        <f t="shared" si="5"/>
        <v>0</v>
      </c>
    </row>
    <row r="20" spans="1:11" ht="15">
      <c r="A20" s="50" t="str">
        <f t="shared" si="0"/>
        <v>April</v>
      </c>
      <c r="B20" s="54">
        <f t="shared" si="1"/>
        <v>6000</v>
      </c>
      <c r="C20" s="54">
        <f t="shared" si="4"/>
        <v>7887.204828074391</v>
      </c>
      <c r="D20" s="57">
        <f>VLOOKUP(A20,BreakEven!$A$12:$B$24,2,FALSE)</f>
        <v>-0.7</v>
      </c>
      <c r="E20" s="58">
        <f t="shared" si="2"/>
        <v>-4568.892617248789</v>
      </c>
      <c r="F20" s="59">
        <f t="shared" si="6"/>
        <v>115492.6733737238</v>
      </c>
      <c r="G20" s="47">
        <f>BreakEven!$B$3</f>
        <v>80000</v>
      </c>
      <c r="I20" s="47" t="s">
        <v>52</v>
      </c>
      <c r="J20" s="59">
        <f t="shared" si="3"/>
        <v>-35492.673373723796</v>
      </c>
      <c r="K20" s="47">
        <f t="shared" si="5"/>
        <v>0</v>
      </c>
    </row>
    <row r="21" spans="1:11" ht="15">
      <c r="A21" s="50" t="str">
        <f t="shared" si="0"/>
        <v>May</v>
      </c>
      <c r="B21" s="54">
        <f t="shared" si="1"/>
        <v>6000</v>
      </c>
      <c r="C21" s="54">
        <f t="shared" si="4"/>
        <v>8007.953757715133</v>
      </c>
      <c r="D21" s="57">
        <f>VLOOKUP(A21,BreakEven!$A$12:$B$24,2,FALSE)</f>
        <v>-0.35</v>
      </c>
      <c r="E21" s="58">
        <f t="shared" si="2"/>
        <v>761.4821028747984</v>
      </c>
      <c r="F21" s="59">
        <f t="shared" si="6"/>
        <v>116254.1554765986</v>
      </c>
      <c r="G21" s="47">
        <f>BreakEven!$B$3</f>
        <v>80000</v>
      </c>
      <c r="I21" s="47" t="s">
        <v>53</v>
      </c>
      <c r="J21" s="59">
        <f t="shared" si="3"/>
        <v>-36254.15547659859</v>
      </c>
      <c r="K21" s="47">
        <f t="shared" si="5"/>
        <v>0</v>
      </c>
    </row>
    <row r="22" spans="1:11" ht="15">
      <c r="A22" s="50" t="str">
        <f t="shared" si="0"/>
        <v>June</v>
      </c>
      <c r="B22" s="54">
        <f t="shared" si="1"/>
        <v>6000</v>
      </c>
      <c r="C22" s="54">
        <f t="shared" si="4"/>
        <v>8130.551289532084</v>
      </c>
      <c r="D22" s="57">
        <f>VLOOKUP(A22,BreakEven!$A$12:$B$24,2,FALSE)</f>
        <v>-0.175</v>
      </c>
      <c r="E22" s="58">
        <f t="shared" si="2"/>
        <v>3426.669462936593</v>
      </c>
      <c r="F22" s="59">
        <f t="shared" si="6"/>
        <v>119680.82493953519</v>
      </c>
      <c r="G22" s="47">
        <f>BreakEven!$B$3</f>
        <v>80000</v>
      </c>
      <c r="I22" s="47" t="s">
        <v>54</v>
      </c>
      <c r="J22" s="59">
        <f t="shared" si="3"/>
        <v>-39680.82493953519</v>
      </c>
      <c r="K22" s="47">
        <f t="shared" si="5"/>
        <v>0</v>
      </c>
    </row>
    <row r="23" spans="1:11" ht="15">
      <c r="A23" s="50" t="str">
        <f t="shared" si="0"/>
        <v>July</v>
      </c>
      <c r="B23" s="54">
        <f t="shared" si="1"/>
        <v>6000</v>
      </c>
      <c r="C23" s="54">
        <f t="shared" si="4"/>
        <v>8255.025724645728</v>
      </c>
      <c r="D23" s="57">
        <f>VLOOKUP(A23,BreakEven!$A$12:$B$24,2,FALSE)</f>
        <v>0</v>
      </c>
      <c r="E23" s="58">
        <f t="shared" si="2"/>
        <v>6091.8568229983875</v>
      </c>
      <c r="F23" s="59">
        <f t="shared" si="6"/>
        <v>125772.68176253358</v>
      </c>
      <c r="G23" s="47">
        <f>BreakEven!$B$3</f>
        <v>80000</v>
      </c>
      <c r="I23" s="47" t="s">
        <v>55</v>
      </c>
      <c r="J23" s="59">
        <f t="shared" si="3"/>
        <v>-45772.68176253358</v>
      </c>
      <c r="K23" s="47">
        <f t="shared" si="5"/>
        <v>0</v>
      </c>
    </row>
    <row r="24" spans="1:11" ht="15">
      <c r="A24" s="50" t="str">
        <f t="shared" si="0"/>
        <v>August</v>
      </c>
      <c r="B24" s="54">
        <f t="shared" si="1"/>
        <v>6000</v>
      </c>
      <c r="C24" s="54">
        <f t="shared" si="4"/>
        <v>8381.405797451713</v>
      </c>
      <c r="D24" s="57">
        <f>VLOOKUP(A24,BreakEven!$A$12:$B$24,2,FALSE)</f>
        <v>0.175</v>
      </c>
      <c r="E24" s="58">
        <f t="shared" si="2"/>
        <v>8757.044183060181</v>
      </c>
      <c r="F24" s="59">
        <f t="shared" si="6"/>
        <v>134529.72594559376</v>
      </c>
      <c r="G24" s="47">
        <f>BreakEven!$B$3</f>
        <v>80000</v>
      </c>
      <c r="I24" s="47" t="s">
        <v>56</v>
      </c>
      <c r="J24" s="59">
        <f t="shared" si="3"/>
        <v>-54529.72594559376</v>
      </c>
      <c r="K24" s="47">
        <f t="shared" si="5"/>
        <v>0</v>
      </c>
    </row>
    <row r="25" spans="1:11" ht="15">
      <c r="A25" s="50" t="str">
        <f t="shared" si="0"/>
        <v>September</v>
      </c>
      <c r="B25" s="54">
        <f t="shared" si="1"/>
        <v>6000</v>
      </c>
      <c r="C25" s="54">
        <f t="shared" si="4"/>
        <v>8509.720682254076</v>
      </c>
      <c r="D25" s="57">
        <f>VLOOKUP(A25,BreakEven!$A$12:$B$24,2,FALSE)</f>
        <v>0.35</v>
      </c>
      <c r="E25" s="58">
        <f t="shared" si="2"/>
        <v>11422.231543121976</v>
      </c>
      <c r="F25" s="59">
        <f t="shared" si="6"/>
        <v>145951.95748871574</v>
      </c>
      <c r="G25" s="47">
        <f>BreakEven!$B$3</f>
        <v>80000</v>
      </c>
      <c r="I25" s="47" t="s">
        <v>57</v>
      </c>
      <c r="J25" s="59">
        <f t="shared" si="3"/>
        <v>-65951.95748871574</v>
      </c>
      <c r="K25" s="47">
        <f t="shared" si="5"/>
        <v>0</v>
      </c>
    </row>
    <row r="26" spans="1:11" ht="15">
      <c r="A26" s="50" t="str">
        <f t="shared" si="0"/>
        <v>October</v>
      </c>
      <c r="B26" s="54">
        <f t="shared" si="1"/>
        <v>6000</v>
      </c>
      <c r="C26" s="54">
        <f t="shared" si="4"/>
        <v>8639.999999999996</v>
      </c>
      <c r="D26" s="57">
        <f>VLOOKUP(A26,BreakEven!$A$12:$B$24,2,FALSE)</f>
        <v>0.7</v>
      </c>
      <c r="E26" s="58">
        <f t="shared" si="2"/>
        <v>16752.606263245565</v>
      </c>
      <c r="F26" s="59">
        <f t="shared" si="6"/>
        <v>162704.5637519613</v>
      </c>
      <c r="G26" s="47">
        <f>BreakEven!$B$3</f>
        <v>80000</v>
      </c>
      <c r="I26" s="47" t="s">
        <v>58</v>
      </c>
      <c r="J26" s="59">
        <f t="shared" si="3"/>
        <v>-82704.56375196131</v>
      </c>
      <c r="K26" s="47">
        <f t="shared" si="5"/>
        <v>0</v>
      </c>
    </row>
    <row r="27" spans="1:11" ht="15">
      <c r="A27" s="50" t="str">
        <f t="shared" si="0"/>
        <v>November</v>
      </c>
      <c r="B27" s="54">
        <f t="shared" si="1"/>
        <v>6000</v>
      </c>
      <c r="C27" s="54">
        <f t="shared" si="4"/>
        <v>8772.273825117674</v>
      </c>
      <c r="D27" s="57">
        <f>VLOOKUP(A27,BreakEven!$A$12:$B$24,2,FALSE)</f>
        <v>0.35</v>
      </c>
      <c r="E27" s="58">
        <f t="shared" si="2"/>
        <v>11422.231543121976</v>
      </c>
      <c r="F27" s="59">
        <f t="shared" si="6"/>
        <v>174126.79529508328</v>
      </c>
      <c r="G27" s="47">
        <f>BreakEven!$B$3</f>
        <v>80000</v>
      </c>
      <c r="I27" s="47" t="s">
        <v>59</v>
      </c>
      <c r="J27" s="59">
        <f t="shared" si="3"/>
        <v>-94126.79529508328</v>
      </c>
      <c r="K27" s="47">
        <f t="shared" si="5"/>
        <v>0</v>
      </c>
    </row>
    <row r="28" spans="1:11" ht="15">
      <c r="A28" s="50" t="str">
        <f t="shared" si="0"/>
        <v>December</v>
      </c>
      <c r="B28" s="54">
        <f t="shared" si="1"/>
        <v>6000</v>
      </c>
      <c r="C28" s="54">
        <f t="shared" si="4"/>
        <v>8906.572692458878</v>
      </c>
      <c r="D28" s="57">
        <f>VLOOKUP(A28,BreakEven!$A$12:$B$24,2,FALSE)</f>
        <v>0.175</v>
      </c>
      <c r="E28" s="58">
        <f t="shared" si="2"/>
        <v>8757.044183060181</v>
      </c>
      <c r="F28" s="59">
        <f t="shared" si="6"/>
        <v>182883.83947814346</v>
      </c>
      <c r="G28" s="47">
        <f>BreakEven!$B$3</f>
        <v>80000</v>
      </c>
      <c r="I28" s="47" t="s">
        <v>60</v>
      </c>
      <c r="J28" s="59">
        <f t="shared" si="3"/>
        <v>-102883.83947814346</v>
      </c>
      <c r="K28" s="47">
        <f t="shared" si="5"/>
        <v>0</v>
      </c>
    </row>
    <row r="29" spans="1:11" ht="15">
      <c r="A29" s="50" t="str">
        <f t="shared" si="0"/>
        <v>January</v>
      </c>
      <c r="B29" s="54">
        <f t="shared" si="1"/>
        <v>6000</v>
      </c>
      <c r="C29" s="54">
        <f t="shared" si="4"/>
        <v>9042.92760434779</v>
      </c>
      <c r="D29" s="57">
        <f>VLOOKUP(A29,BreakEven!$A$12:$B$24,2,FALSE)</f>
        <v>0</v>
      </c>
      <c r="E29" s="58">
        <f t="shared" si="2"/>
        <v>6091.8568229983875</v>
      </c>
      <c r="F29" s="59">
        <f t="shared" si="6"/>
        <v>188975.69630114184</v>
      </c>
      <c r="G29" s="47">
        <f>BreakEven!$B$3</f>
        <v>80000</v>
      </c>
      <c r="I29" s="47" t="s">
        <v>61</v>
      </c>
      <c r="J29" s="59">
        <f t="shared" si="3"/>
        <v>-108975.69630114184</v>
      </c>
      <c r="K29" s="47">
        <f t="shared" si="5"/>
        <v>0</v>
      </c>
    </row>
    <row r="30" spans="1:11" ht="15">
      <c r="A30" s="50" t="str">
        <f t="shared" si="0"/>
        <v>February</v>
      </c>
      <c r="B30" s="54">
        <f t="shared" si="1"/>
        <v>6000</v>
      </c>
      <c r="C30" s="54">
        <f t="shared" si="4"/>
        <v>9181.370037737757</v>
      </c>
      <c r="D30" s="57">
        <f>VLOOKUP(A30,BreakEven!$A$12:$B$24,2,FALSE)</f>
        <v>-0.175</v>
      </c>
      <c r="E30" s="58">
        <f t="shared" si="2"/>
        <v>3426.669462936593</v>
      </c>
      <c r="F30" s="59">
        <f t="shared" si="6"/>
        <v>192402.36576407842</v>
      </c>
      <c r="G30" s="47">
        <f>BreakEven!$B$3</f>
        <v>80000</v>
      </c>
      <c r="I30" s="47" t="s">
        <v>62</v>
      </c>
      <c r="J30" s="59">
        <f t="shared" si="3"/>
        <v>-112402.36576407842</v>
      </c>
      <c r="K30" s="47">
        <f t="shared" si="5"/>
        <v>0</v>
      </c>
    </row>
    <row r="31" spans="1:11" ht="15">
      <c r="A31" s="50" t="str">
        <f t="shared" si="0"/>
        <v>March</v>
      </c>
      <c r="B31" s="54">
        <f t="shared" si="1"/>
        <v>6000</v>
      </c>
      <c r="C31" s="54">
        <f t="shared" si="4"/>
        <v>9321.93195147762</v>
      </c>
      <c r="D31" s="57">
        <f>VLOOKUP(A31,BreakEven!$A$12:$B$24,2,FALSE)</f>
        <v>-0.35</v>
      </c>
      <c r="E31" s="58">
        <f t="shared" si="2"/>
        <v>761.4821028747984</v>
      </c>
      <c r="F31" s="59">
        <f t="shared" si="6"/>
        <v>193163.84786695323</v>
      </c>
      <c r="G31" s="47">
        <f>BreakEven!$B$3</f>
        <v>80000</v>
      </c>
      <c r="I31" s="47" t="s">
        <v>63</v>
      </c>
      <c r="J31" s="59">
        <f t="shared" si="3"/>
        <v>-113163.84786695323</v>
      </c>
      <c r="K31" s="47">
        <f t="shared" si="5"/>
        <v>0</v>
      </c>
    </row>
    <row r="32" spans="1:11" ht="15">
      <c r="A32" s="50" t="str">
        <f t="shared" si="0"/>
        <v>April</v>
      </c>
      <c r="B32" s="54">
        <f t="shared" si="1"/>
        <v>6000</v>
      </c>
      <c r="C32" s="54">
        <f t="shared" si="4"/>
        <v>9464.645793689268</v>
      </c>
      <c r="D32" s="57">
        <f>VLOOKUP(A32,BreakEven!$A$12:$B$24,2,FALSE)</f>
        <v>-0.7</v>
      </c>
      <c r="E32" s="58">
        <f t="shared" si="2"/>
        <v>-4568.892617248789</v>
      </c>
      <c r="F32" s="59">
        <f t="shared" si="6"/>
        <v>188594.95524970445</v>
      </c>
      <c r="G32" s="47">
        <f>BreakEven!$B$3</f>
        <v>80000</v>
      </c>
      <c r="I32" s="47" t="s">
        <v>64</v>
      </c>
      <c r="J32" s="59">
        <f t="shared" si="3"/>
        <v>-108594.95524970445</v>
      </c>
      <c r="K32" s="47">
        <f t="shared" si="5"/>
        <v>0</v>
      </c>
    </row>
    <row r="33" spans="1:11" ht="15">
      <c r="A33" s="50" t="str">
        <f t="shared" si="0"/>
        <v>May</v>
      </c>
      <c r="B33" s="54">
        <f t="shared" si="1"/>
        <v>6000</v>
      </c>
      <c r="C33" s="54">
        <f t="shared" si="4"/>
        <v>9609.544509258158</v>
      </c>
      <c r="D33" s="57">
        <f>VLOOKUP(A33,BreakEven!$A$12:$B$24,2,FALSE)</f>
        <v>-0.35</v>
      </c>
      <c r="E33" s="58">
        <f t="shared" si="2"/>
        <v>761.4821028747984</v>
      </c>
      <c r="F33" s="59">
        <f t="shared" si="6"/>
        <v>189356.43735257926</v>
      </c>
      <c r="G33" s="47">
        <f>BreakEven!$B$3</f>
        <v>80000</v>
      </c>
      <c r="I33" s="47" t="s">
        <v>65</v>
      </c>
      <c r="J33" s="59">
        <f t="shared" si="3"/>
        <v>-109356.43735257926</v>
      </c>
      <c r="K33" s="47">
        <f t="shared" si="5"/>
        <v>0</v>
      </c>
    </row>
    <row r="34" spans="1:11" ht="15">
      <c r="A34" s="50" t="str">
        <f t="shared" si="0"/>
        <v>June</v>
      </c>
      <c r="B34" s="54">
        <f t="shared" si="1"/>
        <v>6000</v>
      </c>
      <c r="C34" s="54">
        <f t="shared" si="4"/>
        <v>9756.6615474385</v>
      </c>
      <c r="D34" s="57">
        <f>VLOOKUP(A34,BreakEven!$A$12:$B$24,2,FALSE)</f>
        <v>-0.175</v>
      </c>
      <c r="E34" s="58">
        <f t="shared" si="2"/>
        <v>3426.669462936593</v>
      </c>
      <c r="F34" s="59">
        <f t="shared" si="6"/>
        <v>192783.10681551584</v>
      </c>
      <c r="G34" s="47">
        <f>BreakEven!$B$3</f>
        <v>80000</v>
      </c>
      <c r="I34" s="47" t="s">
        <v>66</v>
      </c>
      <c r="J34" s="59">
        <f t="shared" si="3"/>
        <v>-112783.10681551584</v>
      </c>
      <c r="K34" s="47">
        <f t="shared" si="5"/>
        <v>0</v>
      </c>
    </row>
    <row r="35" spans="1:11" ht="15">
      <c r="A35" s="50" t="str">
        <f t="shared" si="0"/>
        <v>July</v>
      </c>
      <c r="B35" s="54">
        <f t="shared" si="1"/>
        <v>6000</v>
      </c>
      <c r="C35" s="54">
        <f t="shared" si="4"/>
        <v>9906.030869574872</v>
      </c>
      <c r="D35" s="57">
        <f>VLOOKUP(A35,BreakEven!$A$12:$B$24,2,FALSE)</f>
        <v>0</v>
      </c>
      <c r="E35" s="58">
        <f aca="true" t="shared" si="7" ref="E35:E61">((Monthly_Revenue*(1+D35))-Monthly_Expenses)*(1+Growth_Rate_Monthly)</f>
        <v>6091.8568229983875</v>
      </c>
      <c r="F35" s="59">
        <f t="shared" si="6"/>
        <v>198874.96363851422</v>
      </c>
      <c r="G35" s="47">
        <f>BreakEven!$B$3</f>
        <v>80000</v>
      </c>
      <c r="I35" s="47" t="s">
        <v>67</v>
      </c>
      <c r="J35" s="59">
        <f t="shared" si="3"/>
        <v>-118874.96363851422</v>
      </c>
      <c r="K35" s="47">
        <f t="shared" si="5"/>
        <v>0</v>
      </c>
    </row>
    <row r="36" spans="1:11" ht="15">
      <c r="A36" s="50" t="str">
        <f t="shared" si="0"/>
        <v>August</v>
      </c>
      <c r="B36" s="54">
        <f t="shared" si="1"/>
        <v>6000</v>
      </c>
      <c r="C36" s="54">
        <f t="shared" si="4"/>
        <v>10057.686956942054</v>
      </c>
      <c r="D36" s="57">
        <f>VLOOKUP(A36,BreakEven!$A$12:$B$24,2,FALSE)</f>
        <v>0.175</v>
      </c>
      <c r="E36" s="58">
        <f t="shared" si="7"/>
        <v>8757.044183060181</v>
      </c>
      <c r="F36" s="59">
        <f t="shared" si="6"/>
        <v>207632.0078215744</v>
      </c>
      <c r="G36" s="47">
        <f>BreakEven!$B$3</f>
        <v>80000</v>
      </c>
      <c r="I36" s="47" t="s">
        <v>68</v>
      </c>
      <c r="J36" s="59">
        <f t="shared" si="3"/>
        <v>-127632.0078215744</v>
      </c>
      <c r="K36" s="47">
        <f t="shared" si="5"/>
        <v>0</v>
      </c>
    </row>
    <row r="37" spans="1:11" ht="15">
      <c r="A37" s="50" t="str">
        <f t="shared" si="0"/>
        <v>September</v>
      </c>
      <c r="B37" s="54">
        <f t="shared" si="1"/>
        <v>6000</v>
      </c>
      <c r="C37" s="54">
        <f t="shared" si="4"/>
        <v>10211.66481870489</v>
      </c>
      <c r="D37" s="57">
        <f>VLOOKUP(A37,BreakEven!$A$12:$B$24,2,FALSE)</f>
        <v>0.35</v>
      </c>
      <c r="E37" s="58">
        <f t="shared" si="7"/>
        <v>11422.231543121976</v>
      </c>
      <c r="F37" s="59">
        <f t="shared" si="6"/>
        <v>219054.23936469638</v>
      </c>
      <c r="G37" s="47">
        <f>BreakEven!$B$3</f>
        <v>80000</v>
      </c>
      <c r="I37" s="47" t="s">
        <v>69</v>
      </c>
      <c r="J37" s="59">
        <f t="shared" si="3"/>
        <v>-139054.23936469638</v>
      </c>
      <c r="K37" s="47">
        <f t="shared" si="5"/>
        <v>0</v>
      </c>
    </row>
    <row r="38" spans="1:11" ht="15">
      <c r="A38" s="50" t="str">
        <f t="shared" si="0"/>
        <v>October</v>
      </c>
      <c r="B38" s="54">
        <f t="shared" si="1"/>
        <v>6000</v>
      </c>
      <c r="C38" s="54">
        <f t="shared" si="4"/>
        <v>10367.999999999996</v>
      </c>
      <c r="D38" s="57">
        <f>VLOOKUP(A38,BreakEven!$A$12:$B$24,2,FALSE)</f>
        <v>0.7</v>
      </c>
      <c r="E38" s="58">
        <f t="shared" si="7"/>
        <v>16752.606263245565</v>
      </c>
      <c r="F38" s="59">
        <f t="shared" si="6"/>
        <v>235806.84562794195</v>
      </c>
      <c r="G38" s="47">
        <f>BreakEven!$B$3</f>
        <v>80000</v>
      </c>
      <c r="I38" s="47" t="s">
        <v>70</v>
      </c>
      <c r="J38" s="59">
        <f t="shared" si="3"/>
        <v>-155806.84562794195</v>
      </c>
      <c r="K38" s="47">
        <f t="shared" si="5"/>
        <v>0</v>
      </c>
    </row>
    <row r="39" spans="1:11" ht="15">
      <c r="A39" s="50" t="str">
        <f t="shared" si="0"/>
        <v>November</v>
      </c>
      <c r="B39" s="54">
        <f t="shared" si="1"/>
        <v>6000</v>
      </c>
      <c r="C39" s="54">
        <f t="shared" si="4"/>
        <v>10526.728590141209</v>
      </c>
      <c r="D39" s="57">
        <f>VLOOKUP(A39,BreakEven!$A$12:$B$24,2,FALSE)</f>
        <v>0.35</v>
      </c>
      <c r="E39" s="58">
        <f t="shared" si="7"/>
        <v>11422.231543121976</v>
      </c>
      <c r="F39" s="59">
        <f t="shared" si="6"/>
        <v>247229.07717106392</v>
      </c>
      <c r="G39" s="47">
        <f>BreakEven!$B$3</f>
        <v>80000</v>
      </c>
      <c r="I39" s="47" t="s">
        <v>71</v>
      </c>
      <c r="J39" s="59">
        <f t="shared" si="3"/>
        <v>-167229.07717106392</v>
      </c>
      <c r="K39" s="47">
        <f t="shared" si="5"/>
        <v>0</v>
      </c>
    </row>
    <row r="40" spans="1:11" ht="15">
      <c r="A40" s="50" t="str">
        <f t="shared" si="0"/>
        <v>December</v>
      </c>
      <c r="B40" s="54">
        <f t="shared" si="1"/>
        <v>6000</v>
      </c>
      <c r="C40" s="54">
        <f t="shared" si="4"/>
        <v>10687.887230950653</v>
      </c>
      <c r="D40" s="57">
        <f>VLOOKUP(A40,BreakEven!$A$12:$B$24,2,FALSE)</f>
        <v>0.175</v>
      </c>
      <c r="E40" s="58">
        <f t="shared" si="7"/>
        <v>8757.044183060181</v>
      </c>
      <c r="F40" s="59">
        <f t="shared" si="6"/>
        <v>255986.1213541241</v>
      </c>
      <c r="G40" s="47">
        <f>BreakEven!$B$3</f>
        <v>80000</v>
      </c>
      <c r="I40" s="47" t="s">
        <v>72</v>
      </c>
      <c r="J40" s="59">
        <f t="shared" si="3"/>
        <v>-175986.1213541241</v>
      </c>
      <c r="K40" s="47">
        <f t="shared" si="5"/>
        <v>0</v>
      </c>
    </row>
    <row r="41" spans="1:11" ht="15">
      <c r="A41" s="50" t="str">
        <f t="shared" si="0"/>
        <v>January</v>
      </c>
      <c r="B41" s="54">
        <f t="shared" si="1"/>
        <v>6000</v>
      </c>
      <c r="C41" s="54">
        <f t="shared" si="4"/>
        <v>10851.513125217345</v>
      </c>
      <c r="D41" s="57">
        <f>VLOOKUP(A41,BreakEven!$A$12:$B$24,2,FALSE)</f>
        <v>0</v>
      </c>
      <c r="E41" s="58">
        <f t="shared" si="7"/>
        <v>6091.8568229983875</v>
      </c>
      <c r="F41" s="59">
        <f t="shared" si="6"/>
        <v>262077.97817712248</v>
      </c>
      <c r="G41" s="47">
        <f>BreakEven!$B$3</f>
        <v>80000</v>
      </c>
      <c r="I41" s="47" t="s">
        <v>73</v>
      </c>
      <c r="J41" s="59">
        <f t="shared" si="3"/>
        <v>-182077.97817712248</v>
      </c>
      <c r="K41" s="47">
        <f t="shared" si="5"/>
        <v>0</v>
      </c>
    </row>
    <row r="42" spans="1:11" ht="15">
      <c r="A42" s="50" t="str">
        <f t="shared" si="0"/>
        <v>February</v>
      </c>
      <c r="B42" s="54">
        <f t="shared" si="1"/>
        <v>6000</v>
      </c>
      <c r="C42" s="54">
        <f t="shared" si="4"/>
        <v>11017.644045285306</v>
      </c>
      <c r="D42" s="57">
        <f>VLOOKUP(A42,BreakEven!$A$12:$B$24,2,FALSE)</f>
        <v>-0.175</v>
      </c>
      <c r="E42" s="58">
        <f t="shared" si="7"/>
        <v>3426.669462936593</v>
      </c>
      <c r="F42" s="59">
        <f t="shared" si="6"/>
        <v>265504.64764005906</v>
      </c>
      <c r="G42" s="47">
        <f>BreakEven!$B$3</f>
        <v>80000</v>
      </c>
      <c r="I42" s="47" t="s">
        <v>74</v>
      </c>
      <c r="J42" s="59">
        <f t="shared" si="3"/>
        <v>-185504.64764005906</v>
      </c>
      <c r="K42" s="47">
        <f t="shared" si="5"/>
        <v>0</v>
      </c>
    </row>
    <row r="43" spans="1:11" ht="15">
      <c r="A43" s="50" t="str">
        <f t="shared" si="0"/>
        <v>March</v>
      </c>
      <c r="B43" s="54">
        <f t="shared" si="1"/>
        <v>6000</v>
      </c>
      <c r="C43" s="54">
        <f t="shared" si="4"/>
        <v>11186.31834177314</v>
      </c>
      <c r="D43" s="57">
        <f>VLOOKUP(A43,BreakEven!$A$12:$B$24,2,FALSE)</f>
        <v>-0.35</v>
      </c>
      <c r="E43" s="58">
        <f t="shared" si="7"/>
        <v>761.4821028747984</v>
      </c>
      <c r="F43" s="59">
        <f t="shared" si="6"/>
        <v>266266.12974293384</v>
      </c>
      <c r="G43" s="47">
        <f>BreakEven!$B$3</f>
        <v>80000</v>
      </c>
      <c r="I43" s="47" t="s">
        <v>75</v>
      </c>
      <c r="J43" s="59">
        <f t="shared" si="3"/>
        <v>-186266.12974293384</v>
      </c>
      <c r="K43" s="47">
        <f t="shared" si="5"/>
        <v>0</v>
      </c>
    </row>
    <row r="44" spans="1:11" ht="15">
      <c r="A44" s="50" t="str">
        <f t="shared" si="0"/>
        <v>April</v>
      </c>
      <c r="B44" s="54">
        <f t="shared" si="1"/>
        <v>6000</v>
      </c>
      <c r="C44" s="54">
        <f t="shared" si="4"/>
        <v>11357.574952427118</v>
      </c>
      <c r="D44" s="57">
        <f>VLOOKUP(A44,BreakEven!$A$12:$B$24,2,FALSE)</f>
        <v>-0.7</v>
      </c>
      <c r="E44" s="58">
        <f t="shared" si="7"/>
        <v>-4568.892617248789</v>
      </c>
      <c r="F44" s="59">
        <f t="shared" si="6"/>
        <v>261697.23712568506</v>
      </c>
      <c r="G44" s="47">
        <f>BreakEven!$B$3</f>
        <v>80000</v>
      </c>
      <c r="I44" s="47" t="s">
        <v>76</v>
      </c>
      <c r="J44" s="59">
        <f t="shared" si="3"/>
        <v>-181697.23712568506</v>
      </c>
      <c r="K44" s="47">
        <f t="shared" si="5"/>
        <v>0</v>
      </c>
    </row>
    <row r="45" spans="1:11" ht="15">
      <c r="A45" s="50" t="str">
        <f t="shared" si="0"/>
        <v>May</v>
      </c>
      <c r="B45" s="54">
        <f t="shared" si="1"/>
        <v>6000</v>
      </c>
      <c r="C45" s="54">
        <f t="shared" si="4"/>
        <v>11531.453411109787</v>
      </c>
      <c r="D45" s="57">
        <f>VLOOKUP(A45,BreakEven!$A$12:$B$24,2,FALSE)</f>
        <v>-0.35</v>
      </c>
      <c r="E45" s="58">
        <f t="shared" si="7"/>
        <v>761.4821028747984</v>
      </c>
      <c r="F45" s="59">
        <f t="shared" si="6"/>
        <v>262458.7192285599</v>
      </c>
      <c r="G45" s="47">
        <f>BreakEven!$B$3</f>
        <v>80000</v>
      </c>
      <c r="I45" s="47" t="s">
        <v>77</v>
      </c>
      <c r="J45" s="59">
        <f t="shared" si="3"/>
        <v>-182458.71922855987</v>
      </c>
      <c r="K45" s="47">
        <f t="shared" si="5"/>
        <v>0</v>
      </c>
    </row>
    <row r="46" spans="1:11" ht="15">
      <c r="A46" s="50" t="str">
        <f t="shared" si="0"/>
        <v>June</v>
      </c>
      <c r="B46" s="54">
        <f t="shared" si="1"/>
        <v>6000</v>
      </c>
      <c r="C46" s="54">
        <f t="shared" si="4"/>
        <v>11707.993856926198</v>
      </c>
      <c r="D46" s="57">
        <f>VLOOKUP(A46,BreakEven!$A$12:$B$24,2,FALSE)</f>
        <v>-0.175</v>
      </c>
      <c r="E46" s="58">
        <f t="shared" si="7"/>
        <v>3426.669462936593</v>
      </c>
      <c r="F46" s="59">
        <f t="shared" si="6"/>
        <v>265885.38869149645</v>
      </c>
      <c r="G46" s="47">
        <f>BreakEven!$B$3</f>
        <v>80000</v>
      </c>
      <c r="I46" s="47" t="s">
        <v>78</v>
      </c>
      <c r="J46" s="59">
        <f t="shared" si="3"/>
        <v>-185885.38869149645</v>
      </c>
      <c r="K46" s="47">
        <f t="shared" si="5"/>
        <v>0</v>
      </c>
    </row>
    <row r="47" spans="1:11" ht="15">
      <c r="A47" s="50" t="str">
        <f t="shared" si="0"/>
        <v>July</v>
      </c>
      <c r="B47" s="54">
        <f t="shared" si="1"/>
        <v>6000</v>
      </c>
      <c r="C47" s="54">
        <f t="shared" si="4"/>
        <v>11887.237043489844</v>
      </c>
      <c r="D47" s="57">
        <f>VLOOKUP(A47,BreakEven!$A$12:$B$24,2,FALSE)</f>
        <v>0</v>
      </c>
      <c r="E47" s="58">
        <f t="shared" si="7"/>
        <v>6091.8568229983875</v>
      </c>
      <c r="F47" s="59">
        <f t="shared" si="6"/>
        <v>271977.24551449483</v>
      </c>
      <c r="G47" s="47">
        <f>BreakEven!$B$3</f>
        <v>80000</v>
      </c>
      <c r="I47" s="47" t="s">
        <v>79</v>
      </c>
      <c r="J47" s="59">
        <f t="shared" si="3"/>
        <v>-191977.24551449483</v>
      </c>
      <c r="K47" s="47">
        <f t="shared" si="5"/>
        <v>0</v>
      </c>
    </row>
    <row r="48" spans="1:11" ht="15">
      <c r="A48" s="50" t="str">
        <f t="shared" si="0"/>
        <v>August</v>
      </c>
      <c r="B48" s="54">
        <f t="shared" si="1"/>
        <v>6000</v>
      </c>
      <c r="C48" s="54">
        <f t="shared" si="4"/>
        <v>12069.224348330463</v>
      </c>
      <c r="D48" s="57">
        <f>VLOOKUP(A48,BreakEven!$A$12:$B$24,2,FALSE)</f>
        <v>0.175</v>
      </c>
      <c r="E48" s="58">
        <f t="shared" si="7"/>
        <v>8757.044183060181</v>
      </c>
      <c r="F48" s="59">
        <f t="shared" si="6"/>
        <v>280734.289697555</v>
      </c>
      <c r="G48" s="47">
        <f>BreakEven!$B$3</f>
        <v>80000</v>
      </c>
      <c r="I48" s="47" t="s">
        <v>80</v>
      </c>
      <c r="J48" s="59">
        <f t="shared" si="3"/>
        <v>-200734.289697555</v>
      </c>
      <c r="K48" s="47">
        <f t="shared" si="5"/>
        <v>0</v>
      </c>
    </row>
    <row r="49" spans="1:11" ht="15">
      <c r="A49" s="50" t="str">
        <f t="shared" si="0"/>
        <v>September</v>
      </c>
      <c r="B49" s="54">
        <f t="shared" si="1"/>
        <v>6000</v>
      </c>
      <c r="C49" s="54">
        <f t="shared" si="4"/>
        <v>12253.997782445866</v>
      </c>
      <c r="D49" s="57">
        <f>VLOOKUP(A49,BreakEven!$A$12:$B$24,2,FALSE)</f>
        <v>0.35</v>
      </c>
      <c r="E49" s="58">
        <f t="shared" si="7"/>
        <v>11422.231543121976</v>
      </c>
      <c r="F49" s="59">
        <f t="shared" si="6"/>
        <v>292156.521240677</v>
      </c>
      <c r="G49" s="47">
        <f>BreakEven!$B$3</f>
        <v>80000</v>
      </c>
      <c r="I49" s="47" t="s">
        <v>81</v>
      </c>
      <c r="J49" s="59">
        <f t="shared" si="3"/>
        <v>-212156.521240677</v>
      </c>
      <c r="K49" s="47">
        <f t="shared" si="5"/>
        <v>0</v>
      </c>
    </row>
    <row r="50" spans="1:11" ht="15">
      <c r="A50" s="50" t="str">
        <f t="shared" si="0"/>
        <v>October</v>
      </c>
      <c r="B50" s="54">
        <f t="shared" si="1"/>
        <v>6000</v>
      </c>
      <c r="C50" s="54">
        <f t="shared" si="4"/>
        <v>12441.599999999991</v>
      </c>
      <c r="D50" s="57">
        <f>VLOOKUP(A50,BreakEven!$A$12:$B$24,2,FALSE)</f>
        <v>0.7</v>
      </c>
      <c r="E50" s="58">
        <f t="shared" si="7"/>
        <v>16752.606263245565</v>
      </c>
      <c r="F50" s="59">
        <f t="shared" si="6"/>
        <v>308909.12750392256</v>
      </c>
      <c r="G50" s="47">
        <f>BreakEven!$B$3</f>
        <v>80000</v>
      </c>
      <c r="I50" s="47" t="s">
        <v>82</v>
      </c>
      <c r="J50" s="59">
        <f t="shared" si="3"/>
        <v>-228909.12750392256</v>
      </c>
      <c r="K50" s="47">
        <f t="shared" si="5"/>
        <v>0</v>
      </c>
    </row>
    <row r="51" spans="1:11" ht="15">
      <c r="A51" s="50" t="str">
        <f t="shared" si="0"/>
        <v>November</v>
      </c>
      <c r="B51" s="54">
        <f t="shared" si="1"/>
        <v>6000</v>
      </c>
      <c r="C51" s="54">
        <f t="shared" si="4"/>
        <v>12632.074308169447</v>
      </c>
      <c r="D51" s="57">
        <f>VLOOKUP(A51,BreakEven!$A$12:$B$24,2,FALSE)</f>
        <v>0.35</v>
      </c>
      <c r="E51" s="58">
        <f t="shared" si="7"/>
        <v>11422.231543121976</v>
      </c>
      <c r="F51" s="59">
        <f t="shared" si="6"/>
        <v>320331.35904704453</v>
      </c>
      <c r="G51" s="47">
        <f>BreakEven!$B$3</f>
        <v>80000</v>
      </c>
      <c r="I51" s="47" t="s">
        <v>83</v>
      </c>
      <c r="J51" s="59">
        <f t="shared" si="3"/>
        <v>-240331.35904704453</v>
      </c>
      <c r="K51" s="47">
        <f t="shared" si="5"/>
        <v>0</v>
      </c>
    </row>
    <row r="52" spans="1:11" ht="15">
      <c r="A52" s="50" t="str">
        <f t="shared" si="0"/>
        <v>December</v>
      </c>
      <c r="B52" s="54">
        <f t="shared" si="1"/>
        <v>6000</v>
      </c>
      <c r="C52" s="54">
        <f t="shared" si="4"/>
        <v>12825.46467714078</v>
      </c>
      <c r="D52" s="57">
        <f>VLOOKUP(A52,BreakEven!$A$12:$B$24,2,FALSE)</f>
        <v>0.175</v>
      </c>
      <c r="E52" s="58">
        <f t="shared" si="7"/>
        <v>8757.044183060181</v>
      </c>
      <c r="F52" s="59">
        <f t="shared" si="6"/>
        <v>329088.4032301047</v>
      </c>
      <c r="G52" s="47">
        <f>BreakEven!$B$3</f>
        <v>80000</v>
      </c>
      <c r="I52" s="47" t="s">
        <v>84</v>
      </c>
      <c r="J52" s="59">
        <f t="shared" si="3"/>
        <v>-249088.4032301047</v>
      </c>
      <c r="K52" s="47">
        <f t="shared" si="5"/>
        <v>0</v>
      </c>
    </row>
    <row r="53" spans="1:11" ht="15">
      <c r="A53" s="50" t="str">
        <f t="shared" si="0"/>
        <v>January</v>
      </c>
      <c r="B53" s="54">
        <f t="shared" si="1"/>
        <v>6000</v>
      </c>
      <c r="C53" s="54">
        <f t="shared" si="4"/>
        <v>13021.815750260812</v>
      </c>
      <c r="D53" s="57">
        <f>VLOOKUP(A53,BreakEven!$A$12:$B$24,2,FALSE)</f>
        <v>0</v>
      </c>
      <c r="E53" s="58">
        <f t="shared" si="7"/>
        <v>6091.8568229983875</v>
      </c>
      <c r="F53" s="59">
        <f t="shared" si="6"/>
        <v>335180.2600531031</v>
      </c>
      <c r="G53" s="47">
        <f>BreakEven!$B$3</f>
        <v>80000</v>
      </c>
      <c r="I53" s="47" t="s">
        <v>85</v>
      </c>
      <c r="J53" s="59">
        <f t="shared" si="3"/>
        <v>-255180.2600531031</v>
      </c>
      <c r="K53" s="47">
        <f t="shared" si="5"/>
        <v>0</v>
      </c>
    </row>
    <row r="54" spans="1:11" ht="15">
      <c r="A54" s="50" t="str">
        <f t="shared" si="0"/>
        <v>February</v>
      </c>
      <c r="B54" s="54">
        <f t="shared" si="1"/>
        <v>6000</v>
      </c>
      <c r="C54" s="54">
        <f t="shared" si="4"/>
        <v>13221.172854342365</v>
      </c>
      <c r="D54" s="57">
        <f>VLOOKUP(A54,BreakEven!$A$12:$B$24,2,FALSE)</f>
        <v>-0.175</v>
      </c>
      <c r="E54" s="58">
        <f t="shared" si="7"/>
        <v>3426.669462936593</v>
      </c>
      <c r="F54" s="59">
        <f t="shared" si="6"/>
        <v>338606.9295160397</v>
      </c>
      <c r="G54" s="47">
        <f>BreakEven!$B$3</f>
        <v>80000</v>
      </c>
      <c r="I54" s="47" t="s">
        <v>86</v>
      </c>
      <c r="J54" s="59">
        <f t="shared" si="3"/>
        <v>-258606.92951603967</v>
      </c>
      <c r="K54" s="47">
        <f t="shared" si="5"/>
        <v>0</v>
      </c>
    </row>
    <row r="55" spans="1:11" ht="15">
      <c r="A55" s="50" t="str">
        <f t="shared" si="0"/>
        <v>March</v>
      </c>
      <c r="B55" s="54">
        <f t="shared" si="1"/>
        <v>6000</v>
      </c>
      <c r="C55" s="54">
        <f t="shared" si="4"/>
        <v>13423.582010127766</v>
      </c>
      <c r="D55" s="57">
        <f>VLOOKUP(A55,BreakEven!$A$12:$B$24,2,FALSE)</f>
        <v>-0.35</v>
      </c>
      <c r="E55" s="58">
        <f t="shared" si="7"/>
        <v>761.4821028747984</v>
      </c>
      <c r="F55" s="59">
        <f t="shared" si="6"/>
        <v>339368.41161891446</v>
      </c>
      <c r="G55" s="47">
        <f>BreakEven!$B$3</f>
        <v>80000</v>
      </c>
      <c r="I55" s="47" t="s">
        <v>87</v>
      </c>
      <c r="J55" s="59">
        <f t="shared" si="3"/>
        <v>-259368.41161891446</v>
      </c>
      <c r="K55" s="47">
        <f t="shared" si="5"/>
        <v>0</v>
      </c>
    </row>
    <row r="56" spans="1:11" ht="15">
      <c r="A56" s="50" t="str">
        <f t="shared" si="0"/>
        <v>April</v>
      </c>
      <c r="B56" s="54">
        <f t="shared" si="1"/>
        <v>6000</v>
      </c>
      <c r="C56" s="54">
        <f t="shared" si="4"/>
        <v>13629.089942912538</v>
      </c>
      <c r="D56" s="57">
        <f>VLOOKUP(A56,BreakEven!$A$12:$B$24,2,FALSE)</f>
        <v>-0.7</v>
      </c>
      <c r="E56" s="58">
        <f t="shared" si="7"/>
        <v>-4568.892617248789</v>
      </c>
      <c r="F56" s="59">
        <f t="shared" si="6"/>
        <v>334799.51900166564</v>
      </c>
      <c r="G56" s="47">
        <f>BreakEven!$B$3</f>
        <v>80000</v>
      </c>
      <c r="I56" s="47" t="s">
        <v>88</v>
      </c>
      <c r="J56" s="59">
        <f t="shared" si="3"/>
        <v>-254799.51900166564</v>
      </c>
      <c r="K56" s="47">
        <f t="shared" si="5"/>
        <v>0</v>
      </c>
    </row>
    <row r="57" spans="1:11" ht="15">
      <c r="A57" s="50" t="str">
        <f t="shared" si="0"/>
        <v>May</v>
      </c>
      <c r="B57" s="54">
        <f t="shared" si="1"/>
        <v>6000</v>
      </c>
      <c r="C57" s="54">
        <f t="shared" si="4"/>
        <v>13837.744093331741</v>
      </c>
      <c r="D57" s="57">
        <f>VLOOKUP(A57,BreakEven!$A$12:$B$24,2,FALSE)</f>
        <v>-0.35</v>
      </c>
      <c r="E57" s="58">
        <f t="shared" si="7"/>
        <v>761.4821028747984</v>
      </c>
      <c r="F57" s="59">
        <f t="shared" si="6"/>
        <v>335561.0011045404</v>
      </c>
      <c r="G57" s="47">
        <f>BreakEven!$B$3</f>
        <v>80000</v>
      </c>
      <c r="I57" s="47" t="s">
        <v>89</v>
      </c>
      <c r="J57" s="59">
        <f t="shared" si="3"/>
        <v>-255561.00110454042</v>
      </c>
      <c r="K57" s="47">
        <f t="shared" si="5"/>
        <v>0</v>
      </c>
    </row>
    <row r="58" spans="1:11" ht="15">
      <c r="A58" s="50" t="str">
        <f t="shared" si="0"/>
        <v>June</v>
      </c>
      <c r="B58" s="54">
        <f t="shared" si="1"/>
        <v>6000</v>
      </c>
      <c r="C58" s="54">
        <f t="shared" si="4"/>
        <v>14049.592628311433</v>
      </c>
      <c r="D58" s="57">
        <f>VLOOKUP(A58,BreakEven!$A$12:$B$24,2,FALSE)</f>
        <v>-0.175</v>
      </c>
      <c r="E58" s="58">
        <f t="shared" si="7"/>
        <v>3426.669462936593</v>
      </c>
      <c r="F58" s="59">
        <f t="shared" si="6"/>
        <v>338987.670567477</v>
      </c>
      <c r="G58" s="47">
        <f>BreakEven!$B$3</f>
        <v>80000</v>
      </c>
      <c r="I58" s="47" t="s">
        <v>90</v>
      </c>
      <c r="J58" s="59">
        <f t="shared" si="3"/>
        <v>-258987.670567477</v>
      </c>
      <c r="K58" s="47">
        <f t="shared" si="5"/>
        <v>0</v>
      </c>
    </row>
    <row r="59" spans="1:11" ht="15">
      <c r="A59" s="50" t="str">
        <f t="shared" si="0"/>
        <v>July</v>
      </c>
      <c r="B59" s="54">
        <f t="shared" si="1"/>
        <v>6000</v>
      </c>
      <c r="C59" s="54">
        <f t="shared" si="4"/>
        <v>14264.684452187808</v>
      </c>
      <c r="D59" s="57">
        <f>VLOOKUP(A59,BreakEven!$A$12:$B$24,2,FALSE)</f>
        <v>0</v>
      </c>
      <c r="E59" s="58">
        <f t="shared" si="7"/>
        <v>6091.8568229983875</v>
      </c>
      <c r="F59" s="59">
        <f t="shared" si="6"/>
        <v>345079.5273904754</v>
      </c>
      <c r="G59" s="47">
        <f>BreakEven!$B$3</f>
        <v>80000</v>
      </c>
      <c r="I59" s="47" t="s">
        <v>91</v>
      </c>
      <c r="J59" s="59">
        <f t="shared" si="3"/>
        <v>-265079.5273904754</v>
      </c>
      <c r="K59" s="47">
        <f t="shared" si="5"/>
        <v>0</v>
      </c>
    </row>
    <row r="60" spans="1:11" ht="15">
      <c r="A60" s="50" t="str">
        <f t="shared" si="0"/>
        <v>August</v>
      </c>
      <c r="B60" s="54">
        <f t="shared" si="1"/>
        <v>6000</v>
      </c>
      <c r="C60" s="54">
        <f t="shared" si="4"/>
        <v>14483.069217996552</v>
      </c>
      <c r="D60" s="57">
        <f>VLOOKUP(A60,BreakEven!$A$12:$B$24,2,FALSE)</f>
        <v>0.175</v>
      </c>
      <c r="E60" s="58">
        <f t="shared" si="7"/>
        <v>8757.044183060181</v>
      </c>
      <c r="F60" s="59">
        <f t="shared" si="6"/>
        <v>353836.57157353556</v>
      </c>
      <c r="G60" s="47">
        <f>BreakEven!$B$3</f>
        <v>80000</v>
      </c>
      <c r="I60" s="47" t="s">
        <v>92</v>
      </c>
      <c r="J60" s="59">
        <f t="shared" si="3"/>
        <v>-273836.57157353556</v>
      </c>
      <c r="K60" s="47">
        <f t="shared" si="5"/>
        <v>0</v>
      </c>
    </row>
    <row r="61" spans="1:11" ht="15">
      <c r="A61" s="50" t="str">
        <f t="shared" si="0"/>
        <v>September</v>
      </c>
      <c r="B61" s="54">
        <f t="shared" si="1"/>
        <v>6000</v>
      </c>
      <c r="C61" s="54">
        <f t="shared" si="4"/>
        <v>14704.797338935035</v>
      </c>
      <c r="D61" s="57">
        <f>VLOOKUP(A61,BreakEven!$A$12:$B$24,2,FALSE)</f>
        <v>0.35</v>
      </c>
      <c r="E61" s="58">
        <f t="shared" si="7"/>
        <v>11422.231543121976</v>
      </c>
      <c r="F61" s="59">
        <f t="shared" si="6"/>
        <v>365258.80311665754</v>
      </c>
      <c r="G61" s="47">
        <f>BreakEven!$B$3</f>
        <v>80000</v>
      </c>
      <c r="I61" s="47" t="s">
        <v>93</v>
      </c>
      <c r="J61" s="59">
        <f t="shared" si="3"/>
        <v>-285258.80311665754</v>
      </c>
      <c r="K61" s="47">
        <f t="shared" si="5"/>
        <v>0</v>
      </c>
    </row>
    <row r="64" spans="10:11" ht="15">
      <c r="J64" s="47" t="s">
        <v>37</v>
      </c>
      <c r="K64" s="47">
        <f>SUM(K2:K61)</f>
        <v>12</v>
      </c>
    </row>
  </sheetData>
  <sheetProtection password="D1E3" sheet="1" objects="1" scenarios="1"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dc:creator>
  <cp:keywords/>
  <dc:description/>
  <cp:lastModifiedBy>Ethos005</cp:lastModifiedBy>
  <dcterms:created xsi:type="dcterms:W3CDTF">2010-09-11T00:39:14Z</dcterms:created>
  <dcterms:modified xsi:type="dcterms:W3CDTF">2011-02-08T22:21:37Z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