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Notes" sheetId="1" r:id="rId1"/>
    <sheet name="Basic" sheetId="2" r:id="rId2"/>
    <sheet name="OptionPage" sheetId="3" r:id="rId3"/>
    <sheet name="OptionStrategies" sheetId="4" r:id="rId4"/>
    <sheet name="StrategyGraphs" sheetId="5" r:id="rId5"/>
    <sheet name="Tips" sheetId="6" r:id="rId6"/>
    <sheet name="Gamma" sheetId="7" r:id="rId7"/>
    <sheet name="Vega" sheetId="8" r:id="rId8"/>
    <sheet name="Theta" sheetId="9" r:id="rId9"/>
  </sheets>
  <definedNames/>
  <calcPr fullCalcOnLoad="1"/>
</workbook>
</file>

<file path=xl/sharedStrings.xml><?xml version="1.0" encoding="utf-8"?>
<sst xmlns="http://schemas.openxmlformats.org/spreadsheetml/2006/main" count="339" uniqueCount="190">
  <si>
    <t>Underlying Price</t>
  </si>
  <si>
    <t>Risk Free Rate</t>
  </si>
  <si>
    <t>Expiry Date</t>
  </si>
  <si>
    <t>DTE</t>
  </si>
  <si>
    <t>Today's Date</t>
  </si>
  <si>
    <t>Strike Prices</t>
  </si>
  <si>
    <t>Option Greeks</t>
  </si>
  <si>
    <t>Delta</t>
  </si>
  <si>
    <t>Gamma</t>
  </si>
  <si>
    <t>Vega</t>
  </si>
  <si>
    <t>Theta</t>
  </si>
  <si>
    <t>Call Options</t>
  </si>
  <si>
    <t>Put Options</t>
  </si>
  <si>
    <t>Historical Volatility</t>
  </si>
  <si>
    <t>Theoretical</t>
  </si>
  <si>
    <t>Volatility</t>
  </si>
  <si>
    <t>Implied</t>
  </si>
  <si>
    <t>Price</t>
  </si>
  <si>
    <t>DTE in Years</t>
  </si>
  <si>
    <t>Type</t>
  </si>
  <si>
    <t>Contracts</t>
  </si>
  <si>
    <t>High</t>
  </si>
  <si>
    <t>Bearish</t>
  </si>
  <si>
    <t>Call Option</t>
  </si>
  <si>
    <t>Put Option</t>
  </si>
  <si>
    <t>Theoretical Price</t>
  </si>
  <si>
    <t>Exercise Price</t>
  </si>
  <si>
    <t>DTE (Years)</t>
  </si>
  <si>
    <t>The current base price of the instrument, eg, the closing price of Microsft Stock</t>
  </si>
  <si>
    <t>The Date which the contract expires</t>
  </si>
  <si>
    <t>Market</t>
  </si>
  <si>
    <t>&lt;-- Yellow cells are for user input</t>
  </si>
  <si>
    <t>&lt;-- Blue cells are the calculated outputs</t>
  </si>
  <si>
    <t>Introduction</t>
  </si>
  <si>
    <t>The formulas used were taken from two great books on option trading</t>
  </si>
  <si>
    <t>Option Volatility and Pricing by Sheldon Natenberg</t>
  </si>
  <si>
    <t>Financial Models using Excel by Simon Benninga</t>
  </si>
  <si>
    <t>If you have any suggestions for this workbook or even have a bug to report, please feel free to email</t>
  </si>
  <si>
    <t>I have written all the formulas in Visual Basic using modules and are freely disclosed, so you may examine</t>
  </si>
  <si>
    <t>the logic, edit and change the calculations as you like.</t>
  </si>
  <si>
    <t>Rho</t>
  </si>
  <si>
    <t>The price at which the underlying instrument will be exchanged. Also called Strike Price</t>
  </si>
  <si>
    <t>The Historical Volatility of the asset's returns</t>
  </si>
  <si>
    <t>The current risk free interest rate i.e. your return on cash held in the bank</t>
  </si>
  <si>
    <t>The amount that the theoretical price will change if the market moves up/down 1 point</t>
  </si>
  <si>
    <t>The amount that the Delta will change if the market moves up/down 1 point</t>
  </si>
  <si>
    <t>The amount that the theoretical price will change when 1 day passes.</t>
  </si>
  <si>
    <t>The amount that the theoretical price will change if the volatility of the asset moves up/down by 1 percentage point</t>
  </si>
  <si>
    <t>The amount that the theoretical price will change if interest rates move up/down by 1 percentage point</t>
  </si>
  <si>
    <t>This worksheet allows you to price multiple strikes for calls and puts for the same Expiry</t>
  </si>
  <si>
    <t>with the same Underlying Price. Remember, you can customise your own workbook any way</t>
  </si>
  <si>
    <t>you like by using the formulas provided.</t>
  </si>
  <si>
    <t>Total</t>
  </si>
  <si>
    <t>Theo</t>
  </si>
  <si>
    <t>% Diff</t>
  </si>
  <si>
    <t>Strat1</t>
  </si>
  <si>
    <t>Strat2</t>
  </si>
  <si>
    <t>Strat3</t>
  </si>
  <si>
    <t>Strat4</t>
  </si>
  <si>
    <t>Strat5</t>
  </si>
  <si>
    <t>Strat6</t>
  </si>
  <si>
    <t>Strat7</t>
  </si>
  <si>
    <t>Strat8</t>
  </si>
  <si>
    <t>Strat9</t>
  </si>
  <si>
    <t>Strat10</t>
  </si>
  <si>
    <t>Strike</t>
  </si>
  <si>
    <t>P&amp;L</t>
  </si>
  <si>
    <t>Intercept</t>
  </si>
  <si>
    <t>Total Cost</t>
  </si>
  <si>
    <t>Override Premium</t>
  </si>
  <si>
    <t>Premium Used</t>
  </si>
  <si>
    <t>P&amp;L Payoff at Expiration Matrix</t>
  </si>
  <si>
    <t>Calculated Premium</t>
  </si>
  <si>
    <t>Graph Increment</t>
  </si>
  <si>
    <t>Current Position Delta Relative to Underlying Price Changes</t>
  </si>
  <si>
    <t>Current Position Gamma Relative to Underlying Price Changes</t>
  </si>
  <si>
    <t>Current Position Theta Relative to Underlying Price Changes</t>
  </si>
  <si>
    <t>Current Position Vega Relative to Underlying Price Changes</t>
  </si>
  <si>
    <t>Current Position Rho Relative to Underlying Price Changes</t>
  </si>
  <si>
    <t>Position Delta</t>
  </si>
  <si>
    <t>Position Gamma</t>
  </si>
  <si>
    <t>Position Theta</t>
  </si>
  <si>
    <t>Position Vega</t>
  </si>
  <si>
    <t>Position Rho</t>
  </si>
  <si>
    <t>IMPLIED VOLATILITY</t>
  </si>
  <si>
    <t>Low</t>
  </si>
  <si>
    <t>MARKET DIRECTION</t>
  </si>
  <si>
    <t>Neutral</t>
  </si>
  <si>
    <t>Bullish</t>
  </si>
  <si>
    <t>Current Theoretical P&amp;L Relative to Underlying Price Changes</t>
  </si>
  <si>
    <t>Sell the</t>
  </si>
  <si>
    <t>Underlying</t>
  </si>
  <si>
    <t>Do Nothing</t>
  </si>
  <si>
    <t>Buy the</t>
  </si>
  <si>
    <t>Buy Naked Puts</t>
  </si>
  <si>
    <t>Sell Naked Calls</t>
  </si>
  <si>
    <t>Bear Vertical Spreads:</t>
  </si>
  <si>
    <t/>
  </si>
  <si>
    <t>Ratio Vertical Spreads</t>
  </si>
  <si>
    <t>Sell Straddles/Strangles</t>
  </si>
  <si>
    <t>Sell Naked Puts</t>
  </si>
  <si>
    <t>Bull Vertical Spreads</t>
  </si>
  <si>
    <t>Backspreads</t>
  </si>
  <si>
    <t>Buy Straddles/Strangles</t>
  </si>
  <si>
    <t>Buy Naked Calls</t>
  </si>
  <si>
    <t>Sell ATM Call Or Put Butterflies</t>
  </si>
  <si>
    <t>Buy ATM Call Or Put Butterflies</t>
  </si>
  <si>
    <t>Buy ATM Call Or Put Time Spreads</t>
  </si>
  <si>
    <t>Sell ATM Call Or Put Time Spreads</t>
  </si>
  <si>
    <t>Buy ATM Call/Sell ITM Call</t>
  </si>
  <si>
    <t>Buy ITM Call/Sell ATM Call</t>
  </si>
  <si>
    <t>Buy ATM Put/Sell ITM Put</t>
  </si>
  <si>
    <t>Buy OTM Call/Sell ATM Call</t>
  </si>
  <si>
    <t>Buy ATM Put/Sell OTM Put</t>
  </si>
  <si>
    <t>Buy OTM (ITM) Call (Put) Time Spreads</t>
  </si>
  <si>
    <t>Sell OTM (ITM) Call (Put) Butterflies</t>
  </si>
  <si>
    <t>Buy ITM (OTM) Call (Put) Butterflies</t>
  </si>
  <si>
    <t>Buy ITM (OTM) Call (Put) Time Spreads</t>
  </si>
  <si>
    <t>Sell OTM (ITM) Call (Put) Time Spreads</t>
  </si>
  <si>
    <t>Buy ATM Call/Sell OTM Call</t>
  </si>
  <si>
    <t>Buy OTM Put/Sell ATM Put</t>
  </si>
  <si>
    <t>Sell ITM (OTM) Call (Put) Butterflies</t>
  </si>
  <si>
    <t>Buy OTM (ITM) Call (Put) Butterflies</t>
  </si>
  <si>
    <t>Sell ITM (OTM) Call (Put) Time Spreads</t>
  </si>
  <si>
    <t>OptionPage</t>
  </si>
  <si>
    <t>Basic</t>
  </si>
  <si>
    <t>The worksheet labelled Basic is a simple option pricer.</t>
  </si>
  <si>
    <t>You simply enter the option details into the yellow shaded areas and</t>
  </si>
  <si>
    <t>the output values will be displayed underneath in the blue shaded cells.</t>
  </si>
  <si>
    <t>OptionPage is a worksheet that allows you to price a string of calls and puts for the same expiration</t>
  </si>
  <si>
    <t>date. Again, you enter the option details into the yellow cells and the output values are in the blue</t>
  </si>
  <si>
    <t>shaded cells.</t>
  </si>
  <si>
    <t>You can calculate the market implied volatility for each option by simply typing in the market price of</t>
  </si>
  <si>
    <t>the option in the column labelled "Market Price" and the volatility implied by the option's market value</t>
  </si>
  <si>
    <t>will show in the column "Implied Volatility".</t>
  </si>
  <si>
    <t>Column's A and L are where you can change the strike prices used for the calculations. Or you can just</t>
  </si>
  <si>
    <t>have the values derive straight from the Underlying Price by default.</t>
  </si>
  <si>
    <t>OptionStrategies</t>
  </si>
  <si>
    <t>This worksheet lets you enter combinations of options positions so you can view the payoff/risk graphs.</t>
  </si>
  <si>
    <t>The underlying data for the options is taken from the information entered into the OptionPage worksheet.</t>
  </si>
  <si>
    <t>Then just enter the number of contracts for each position and remember to put a negative number for sell</t>
  </si>
  <si>
    <t>positions.</t>
  </si>
  <si>
    <t>If you know what the option is trading at, you can enter the market price in the "override premium"</t>
  </si>
  <si>
    <t>row to calculate the P&amp;L of the position after taking into account the actual price of the option.</t>
  </si>
  <si>
    <t>StrategyGraphs</t>
  </si>
  <si>
    <t>worksheet.</t>
  </si>
  <si>
    <t>a range of underlying prices. You can change the range of values by changing the cell A17 in the OptionStrategies</t>
  </si>
  <si>
    <t>You can read more about these books from the www.OptionTradingTips.com website</t>
  </si>
  <si>
    <t>For Type, just enter "c" for call options, "p" for put options and "s" for stock/futures position.</t>
  </si>
  <si>
    <t>This spreadsheet is provided free of charge for you to use to further your education in options trading.</t>
  </si>
  <si>
    <t>This worksheet will show the current Greek position values of your option strategy while referencing the</t>
  </si>
  <si>
    <t>Call</t>
  </si>
  <si>
    <t>http://www.OptionTradingTips.com</t>
  </si>
  <si>
    <t>me at admin@optiontradingtips.com</t>
  </si>
  <si>
    <t>Dividened Yield</t>
  </si>
  <si>
    <t>The Annualized Dividend Growth Rate of the Stock</t>
  </si>
  <si>
    <t>Dividend Yield</t>
  </si>
  <si>
    <t>Release Updates</t>
  </si>
  <si>
    <t>27/04/06 - Fixed a bug that failed to calculate the theoretical change in P&amp;L for stocks in the strategies tab.</t>
  </si>
  <si>
    <t>28/08/06 - Fixed a small calculation bug for the Option Theta, which now has a near perfect accuracy.</t>
  </si>
  <si>
    <t>1/10/06 - Added support for Dividend Yield, which can be used as a workaround to price options on futures</t>
  </si>
  <si>
    <t>by making the Dividend Yield the same as the Interest Rate.</t>
  </si>
  <si>
    <t>Version 2.1</t>
  </si>
  <si>
    <t>11/06/07 - Fixed a bug on the OptionStrategies tab. The greeks for Stock positions were previously displaying as Put options.</t>
  </si>
  <si>
    <t>Stock</t>
  </si>
  <si>
    <t>To stay up to date with changes to this workbook and other modifications to the website, please feel free</t>
  </si>
  <si>
    <t>to subscribe:</t>
  </si>
  <si>
    <t>http://www.optiontradingtips.com</t>
  </si>
  <si>
    <t>http://www.optiontradingtips.com/subscribe.html</t>
  </si>
  <si>
    <t>Troubleshooting</t>
  </si>
  <si>
    <t>Excel 97 - 2003</t>
  </si>
  <si>
    <t>Go to Tools/Options</t>
  </si>
  <si>
    <t>Click on the Security tab</t>
  </si>
  <si>
    <t>Go to Macro Security</t>
  </si>
  <si>
    <t>Change the setting to Medium</t>
  </si>
  <si>
    <t>Close and reopen the workbook. It will ask you if you want to enable Macros, click Yes</t>
  </si>
  <si>
    <t>Excel 2007</t>
  </si>
  <si>
    <t>First, make sure that you can see the Developer tab</t>
  </si>
  <si>
    <t>If there is no Developer tab, click on the Office icon to the top left of the application</t>
  </si>
  <si>
    <t>and choose Excel Options, which is located at the bottom right of the popup.</t>
  </si>
  <si>
    <t>Now click on Popular at the top left. Check the box titled "Show developer tab in the ribbon".</t>
  </si>
  <si>
    <t>Now, click on the Developer tab.</t>
  </si>
  <si>
    <t>Click on Macro Security.</t>
  </si>
  <si>
    <t>Select "Disable all macros with notification" and press ok.</t>
  </si>
  <si>
    <t>Close and reopen spreadsheet.</t>
  </si>
  <si>
    <t>Now you should see a Security Warning appear in the toolbar</t>
  </si>
  <si>
    <t>that reads "Macros have been disabled". Click on the options button.</t>
  </si>
  <si>
    <t>Select "Enable this content" and press ok.</t>
  </si>
  <si>
    <t>You will need to have Macros enabled for the calculations to work.</t>
  </si>
  <si>
    <t>Follow the steps below to enable Macros: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</si>
</sst>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[$-409]dddd\,\ mmmm\ dd\,\ yyyy"/>
    <numFmt numFmtId="179" formatCode="[$-409]d\-mmm\-yy;@"/>
    <numFmt numFmtId="180" formatCode="0.0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0.0%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"/>
    <numFmt numFmtId="195" formatCode="#,##0.00000000000000"/>
    <numFmt numFmtId="196" formatCode="#,##0.000000000000000"/>
    <numFmt numFmtId="197" formatCode="#,##0.0000000000000000"/>
    <numFmt numFmtId="198" formatCode="m/d/yy;@"/>
    <numFmt numFmtId="199" formatCode="[$-409]dd\-mmm\-yy;@"/>
    <numFmt numFmtId="200" formatCode="0.0"/>
    <numFmt numFmtId="201" formatCode="0.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b/>
      <sz val="16"/>
      <name val="Garamond"/>
      <family val="1"/>
    </font>
    <font>
      <b/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.75"/>
      <color indexed="8"/>
      <name val="Arial"/>
      <family val="0"/>
    </font>
    <font>
      <b/>
      <sz val="8"/>
      <color indexed="8"/>
      <name val="Verdana"/>
      <family val="0"/>
    </font>
    <font>
      <sz val="8"/>
      <color indexed="8"/>
      <name val="Arial"/>
      <family val="0"/>
    </font>
    <font>
      <sz val="5.75"/>
      <color indexed="8"/>
      <name val="Verdana"/>
      <family val="0"/>
    </font>
    <font>
      <sz val="5.2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33" borderId="10" xfId="0" applyFill="1" applyBorder="1" applyAlignment="1">
      <alignment/>
    </xf>
    <xf numFmtId="179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4" fontId="0" fillId="0" borderId="17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2" fillId="0" borderId="16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33" borderId="16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Fill="1" applyBorder="1" applyAlignment="1">
      <alignment/>
    </xf>
    <xf numFmtId="10" fontId="0" fillId="33" borderId="16" xfId="0" applyNumberFormat="1" applyFill="1" applyBorder="1" applyAlignment="1">
      <alignment/>
    </xf>
    <xf numFmtId="4" fontId="0" fillId="34" borderId="17" xfId="0" applyNumberFormat="1" applyFill="1" applyBorder="1" applyAlignment="1">
      <alignment/>
    </xf>
    <xf numFmtId="183" fontId="0" fillId="34" borderId="15" xfId="0" applyNumberFormat="1" applyFill="1" applyBorder="1" applyAlignment="1">
      <alignment/>
    </xf>
    <xf numFmtId="4" fontId="0" fillId="34" borderId="18" xfId="0" applyNumberFormat="1" applyFill="1" applyBorder="1" applyAlignment="1">
      <alignment/>
    </xf>
    <xf numFmtId="183" fontId="0" fillId="34" borderId="0" xfId="0" applyNumberFormat="1" applyFill="1" applyBorder="1" applyAlignment="1">
      <alignment/>
    </xf>
    <xf numFmtId="0" fontId="0" fillId="34" borderId="16" xfId="0" applyFill="1" applyBorder="1" applyAlignment="1">
      <alignment/>
    </xf>
    <xf numFmtId="4" fontId="0" fillId="34" borderId="12" xfId="0" applyNumberFormat="1" applyFill="1" applyBorder="1" applyAlignment="1">
      <alignment/>
    </xf>
    <xf numFmtId="183" fontId="0" fillId="34" borderId="13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4" fontId="0" fillId="33" borderId="21" xfId="0" applyNumberFormat="1" applyFill="1" applyBorder="1" applyAlignment="1">
      <alignment/>
    </xf>
    <xf numFmtId="4" fontId="0" fillId="34" borderId="21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34" borderId="20" xfId="0" applyNumberFormat="1" applyFont="1" applyFill="1" applyBorder="1" applyAlignment="1" quotePrefix="1">
      <alignment/>
    </xf>
    <xf numFmtId="4" fontId="2" fillId="34" borderId="22" xfId="0" applyNumberFormat="1" applyFont="1" applyFill="1" applyBorder="1" applyAlignment="1">
      <alignment/>
    </xf>
    <xf numFmtId="4" fontId="2" fillId="34" borderId="19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83" fontId="0" fillId="0" borderId="16" xfId="0" applyNumberFormat="1" applyFill="1" applyBorder="1" applyAlignment="1">
      <alignment/>
    </xf>
    <xf numFmtId="0" fontId="0" fillId="0" borderId="13" xfId="0" applyBorder="1" applyAlignment="1">
      <alignment/>
    </xf>
    <xf numFmtId="183" fontId="0" fillId="34" borderId="10" xfId="0" applyNumberFormat="1" applyFill="1" applyBorder="1" applyAlignment="1">
      <alignment/>
    </xf>
    <xf numFmtId="183" fontId="0" fillId="34" borderId="16" xfId="0" applyNumberFormat="1" applyFill="1" applyBorder="1" applyAlignment="1">
      <alignment/>
    </xf>
    <xf numFmtId="183" fontId="0" fillId="34" borderId="14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0" fillId="0" borderId="0" xfId="0" applyNumberFormat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0" fontId="0" fillId="0" borderId="13" xfId="0" applyNumberFormat="1" applyFill="1" applyBorder="1" applyAlignment="1">
      <alignment/>
    </xf>
    <xf numFmtId="10" fontId="0" fillId="0" borderId="15" xfId="0" applyNumberFormat="1" applyFill="1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/>
    </xf>
    <xf numFmtId="14" fontId="0" fillId="33" borderId="22" xfId="0" applyNumberFormat="1" applyFill="1" applyBorder="1" applyAlignment="1">
      <alignment/>
    </xf>
    <xf numFmtId="9" fontId="0" fillId="33" borderId="22" xfId="0" applyNumberFormat="1" applyFill="1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4" fillId="35" borderId="23" xfId="0" applyFont="1" applyFill="1" applyBorder="1" applyAlignment="1">
      <alignment horizontal="right"/>
    </xf>
    <xf numFmtId="0" fontId="4" fillId="35" borderId="24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34" borderId="0" xfId="0" applyNumberFormat="1" applyFill="1" applyBorder="1" applyAlignment="1">
      <alignment/>
    </xf>
    <xf numFmtId="4" fontId="0" fillId="34" borderId="13" xfId="0" applyNumberFormat="1" applyFill="1" applyBorder="1" applyAlignment="1">
      <alignment/>
    </xf>
    <xf numFmtId="0" fontId="0" fillId="33" borderId="18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4" fontId="0" fillId="0" borderId="13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5" fillId="0" borderId="0" xfId="0" applyNumberFormat="1" applyFont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2" xfId="0" applyBorder="1" applyAlignment="1">
      <alignment horizontal="right"/>
    </xf>
    <xf numFmtId="0" fontId="3" fillId="0" borderId="22" xfId="0" applyFont="1" applyBorder="1" applyAlignment="1">
      <alignment horizontal="right"/>
    </xf>
    <xf numFmtId="0" fontId="0" fillId="0" borderId="19" xfId="0" applyBorder="1" applyAlignment="1">
      <alignment horizontal="right"/>
    </xf>
    <xf numFmtId="4" fontId="0" fillId="34" borderId="23" xfId="0" applyNumberFormat="1" applyFill="1" applyBorder="1" applyAlignment="1">
      <alignment/>
    </xf>
    <xf numFmtId="4" fontId="0" fillId="34" borderId="24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0" fillId="33" borderId="17" xfId="0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1" xfId="0" applyNumberFormat="1" applyBorder="1" applyAlignment="1">
      <alignment/>
    </xf>
    <xf numFmtId="4" fontId="0" fillId="34" borderId="15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" fontId="0" fillId="34" borderId="14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1" fontId="0" fillId="33" borderId="13" xfId="0" applyNumberFormat="1" applyFill="1" applyBorder="1" applyAlignment="1">
      <alignment horizontal="right"/>
    </xf>
    <xf numFmtId="4" fontId="7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" fontId="9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 indent="1"/>
    </xf>
    <xf numFmtId="0" fontId="8" fillId="0" borderId="0" xfId="0" applyFont="1" applyBorder="1" applyAlignment="1">
      <alignment/>
    </xf>
    <xf numFmtId="183" fontId="0" fillId="34" borderId="17" xfId="0" applyNumberFormat="1" applyFill="1" applyBorder="1" applyAlignment="1">
      <alignment/>
    </xf>
    <xf numFmtId="183" fontId="0" fillId="34" borderId="18" xfId="0" applyNumberFormat="1" applyFill="1" applyBorder="1" applyAlignment="1">
      <alignment/>
    </xf>
    <xf numFmtId="183" fontId="0" fillId="34" borderId="12" xfId="0" applyNumberFormat="1" applyFill="1" applyBorder="1" applyAlignment="1">
      <alignment/>
    </xf>
    <xf numFmtId="0" fontId="10" fillId="0" borderId="0" xfId="53" applyAlignment="1" applyProtection="1">
      <alignment/>
      <protection/>
    </xf>
    <xf numFmtId="0" fontId="0" fillId="0" borderId="22" xfId="0" applyBorder="1" applyAlignment="1">
      <alignment/>
    </xf>
    <xf numFmtId="0" fontId="0" fillId="0" borderId="12" xfId="0" applyFill="1" applyBorder="1" applyAlignment="1">
      <alignment horizontal="left"/>
    </xf>
    <xf numFmtId="9" fontId="0" fillId="33" borderId="16" xfId="0" applyNumberFormat="1" applyFill="1" applyBorder="1" applyAlignment="1">
      <alignment/>
    </xf>
    <xf numFmtId="9" fontId="0" fillId="33" borderId="14" xfId="0" applyNumberFormat="1" applyFill="1" applyBorder="1" applyAlignment="1">
      <alignment/>
    </xf>
    <xf numFmtId="10" fontId="0" fillId="33" borderId="22" xfId="0" applyNumberFormat="1" applyFill="1" applyBorder="1" applyAlignment="1">
      <alignment/>
    </xf>
    <xf numFmtId="10" fontId="0" fillId="33" borderId="19" xfId="0" applyNumberFormat="1" applyFill="1" applyBorder="1" applyAlignment="1">
      <alignment/>
    </xf>
    <xf numFmtId="0" fontId="12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 textRotation="255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Profit / Loss at Expiration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"/>
          <c:w val="0.944"/>
          <c:h val="0.80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OptionStrategies!$A$36:$A$46</c:f>
              <c:numCache/>
            </c:numRef>
          </c:cat>
          <c:val>
            <c:numRef>
              <c:f>OptionStrategies!$L$36:$L$46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OptionStrategies!$L$50:$L$60</c:f>
              <c:numCache/>
            </c:numRef>
          </c:val>
          <c:smooth val="1"/>
        </c:ser>
        <c:marker val="1"/>
        <c:axId val="15711564"/>
        <c:axId val="7186349"/>
      </c:lineChart>
      <c:catAx>
        <c:axId val="1571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86349"/>
        <c:crosses val="autoZero"/>
        <c:auto val="1"/>
        <c:lblOffset val="100"/>
        <c:tickLblSkip val="1"/>
        <c:noMultiLvlLbl val="0"/>
      </c:catAx>
      <c:valAx>
        <c:axId val="7186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11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Call Theta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075"/>
          <c:w val="0.94375"/>
          <c:h val="0.7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Theta!$B$11:$L$11</c:f>
              <c:numCache/>
            </c:numRef>
          </c:cat>
          <c:val>
            <c:numRef>
              <c:f>Theta!$B$12:$L$12</c:f>
              <c:numCache/>
            </c:numRef>
          </c:val>
          <c:smooth val="1"/>
        </c:ser>
        <c:marker val="1"/>
        <c:axId val="27298790"/>
        <c:axId val="44362519"/>
      </c:lineChart>
      <c:catAx>
        <c:axId val="2729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62519"/>
        <c:crosses val="autoZero"/>
        <c:auto val="1"/>
        <c:lblOffset val="100"/>
        <c:tickLblSkip val="1"/>
        <c:noMultiLvlLbl val="0"/>
      </c:catAx>
      <c:valAx>
        <c:axId val="44362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987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Call Option Price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075"/>
          <c:w val="0.945"/>
          <c:h val="0.7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Theta!$B$11:$L$11</c:f>
              <c:numCache/>
            </c:numRef>
          </c:cat>
          <c:val>
            <c:numRef>
              <c:f>Theta!$B$13:$L$13</c:f>
              <c:numCache/>
            </c:numRef>
          </c:val>
          <c:smooth val="1"/>
        </c:ser>
        <c:marker val="1"/>
        <c:axId val="63718352"/>
        <c:axId val="36594257"/>
      </c:lineChart>
      <c:catAx>
        <c:axId val="6371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94257"/>
        <c:crosses val="autoZero"/>
        <c:auto val="1"/>
        <c:lblOffset val="100"/>
        <c:tickLblSkip val="1"/>
        <c:noMultiLvlLbl val="0"/>
      </c:catAx>
      <c:valAx>
        <c:axId val="36594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183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P&amp;L at Expiration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615"/>
          <c:w val="0.94675"/>
          <c:h val="0.79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OptionStrategies!$A$36:$A$46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OptionStrategies!$L$36:$L$46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4677142"/>
        <c:axId val="45223367"/>
      </c:lineChart>
      <c:catAx>
        <c:axId val="6467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23367"/>
        <c:crosses val="autoZero"/>
        <c:auto val="1"/>
        <c:lblOffset val="100"/>
        <c:tickLblSkip val="1"/>
        <c:noMultiLvlLbl val="0"/>
      </c:catAx>
      <c:valAx>
        <c:axId val="45223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771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Delta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615"/>
          <c:w val="0.94675"/>
          <c:h val="0.79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OptionStrategies!$A$64:$A$74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OptionStrategies!$L$64:$L$74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4357120"/>
        <c:axId val="39214081"/>
      </c:lineChart>
      <c:catAx>
        <c:axId val="4357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14081"/>
        <c:crosses val="autoZero"/>
        <c:auto val="1"/>
        <c:lblOffset val="100"/>
        <c:tickLblSkip val="1"/>
        <c:noMultiLvlLbl val="0"/>
      </c:catAx>
      <c:valAx>
        <c:axId val="39214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71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Gamma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OptionStrategies!$A$78:$A$88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OptionStrategies!$L$78:$L$88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17382410"/>
        <c:axId val="22223963"/>
      </c:lineChart>
      <c:catAx>
        <c:axId val="1738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23963"/>
        <c:crosses val="autoZero"/>
        <c:auto val="1"/>
        <c:lblOffset val="100"/>
        <c:tickLblSkip val="1"/>
        <c:noMultiLvlLbl val="0"/>
      </c:catAx>
      <c:valAx>
        <c:axId val="22223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824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Theta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OptionStrategies!$A$92:$A$102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OptionStrategies!$L$92:$L$102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65797940"/>
        <c:axId val="55310549"/>
      </c:lineChart>
      <c:catAx>
        <c:axId val="65797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10549"/>
        <c:crosses val="autoZero"/>
        <c:auto val="1"/>
        <c:lblOffset val="100"/>
        <c:tickLblSkip val="1"/>
        <c:noMultiLvlLbl val="0"/>
      </c:catAx>
      <c:valAx>
        <c:axId val="55310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97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Vega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OptionStrategies!$A$106:$A$116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OptionStrategies!$L$106:$L$116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28032894"/>
        <c:axId val="50969455"/>
      </c:lineChart>
      <c:catAx>
        <c:axId val="28032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69455"/>
        <c:crosses val="autoZero"/>
        <c:auto val="1"/>
        <c:lblOffset val="100"/>
        <c:tickLblSkip val="1"/>
        <c:noMultiLvlLbl val="0"/>
      </c:catAx>
      <c:valAx>
        <c:axId val="50969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32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Rho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OptionStrategies!$A$120:$A$130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OptionStrategies!$L$120:$L$130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56071912"/>
        <c:axId val="34885161"/>
      </c:lineChart>
      <c:catAx>
        <c:axId val="56071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85161"/>
        <c:crosses val="autoZero"/>
        <c:auto val="1"/>
        <c:lblOffset val="100"/>
        <c:tickLblSkip val="1"/>
        <c:noMultiLvlLbl val="0"/>
      </c:catAx>
      <c:valAx>
        <c:axId val="34885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719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Gamma vs Underlying Price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75"/>
          <c:w val="0.76175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Gamma!$A$12</c:f>
              <c:strCache>
                <c:ptCount val="1"/>
                <c:pt idx="0">
                  <c:v>90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Gamma!$B$11:$L$11</c:f>
              <c:numCache/>
            </c:numRef>
          </c:cat>
          <c:val>
            <c:numRef>
              <c:f>Gamma!$B$12:$L$12</c:f>
              <c:numCache/>
            </c:numRef>
          </c:val>
          <c:smooth val="1"/>
        </c:ser>
        <c:ser>
          <c:idx val="1"/>
          <c:order val="1"/>
          <c:tx>
            <c:strRef>
              <c:f>Gamma!$A$13</c:f>
              <c:strCache>
                <c:ptCount val="1"/>
                <c:pt idx="0">
                  <c:v>100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Gamma!$B$11:$L$11</c:f>
              <c:numCache/>
            </c:numRef>
          </c:cat>
          <c:val>
            <c:numRef>
              <c:f>Gamma!$B$13:$L$13</c:f>
              <c:numCache/>
            </c:numRef>
          </c:val>
          <c:smooth val="1"/>
        </c:ser>
        <c:ser>
          <c:idx val="2"/>
          <c:order val="2"/>
          <c:tx>
            <c:strRef>
              <c:f>Gamma!$A$14</c:f>
              <c:strCache>
                <c:ptCount val="1"/>
                <c:pt idx="0">
                  <c:v>110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Gamma!$B$11:$L$11</c:f>
              <c:numCache/>
            </c:numRef>
          </c:cat>
          <c:val>
            <c:numRef>
              <c:f>Gamma!$B$14:$L$14</c:f>
              <c:numCache/>
            </c:numRef>
          </c:val>
          <c:smooth val="1"/>
        </c:ser>
        <c:marker val="1"/>
        <c:axId val="45530994"/>
        <c:axId val="7125763"/>
      </c:lineChart>
      <c:catAx>
        <c:axId val="45530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7125763"/>
        <c:crosses val="autoZero"/>
        <c:auto val="1"/>
        <c:lblOffset val="100"/>
        <c:tickLblSkip val="1"/>
        <c:noMultiLvlLbl val="0"/>
      </c:catAx>
      <c:valAx>
        <c:axId val="7125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455309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45225"/>
          <c:w val="0.168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Vega vs Underlying Price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"/>
          <c:w val="0.763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Vega!$A$12</c:f>
              <c:strCache>
                <c:ptCount val="1"/>
                <c:pt idx="0">
                  <c:v>90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Vega!$B$11:$L$11</c:f>
              <c:numCache/>
            </c:numRef>
          </c:cat>
          <c:val>
            <c:numRef>
              <c:f>Vega!$B$12:$L$12</c:f>
              <c:numCache/>
            </c:numRef>
          </c:val>
          <c:smooth val="1"/>
        </c:ser>
        <c:ser>
          <c:idx val="1"/>
          <c:order val="1"/>
          <c:tx>
            <c:strRef>
              <c:f>Vega!$A$13</c:f>
              <c:strCache>
                <c:ptCount val="1"/>
                <c:pt idx="0">
                  <c:v>100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Vega!$B$11:$L$11</c:f>
              <c:numCache/>
            </c:numRef>
          </c:cat>
          <c:val>
            <c:numRef>
              <c:f>Vega!$B$13:$L$13</c:f>
              <c:numCache/>
            </c:numRef>
          </c:val>
          <c:smooth val="1"/>
        </c:ser>
        <c:ser>
          <c:idx val="2"/>
          <c:order val="2"/>
          <c:tx>
            <c:strRef>
              <c:f>Vega!$A$14</c:f>
              <c:strCache>
                <c:ptCount val="1"/>
                <c:pt idx="0">
                  <c:v>110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Vega!$B$11:$L$11</c:f>
              <c:numCache/>
            </c:numRef>
          </c:cat>
          <c:val>
            <c:numRef>
              <c:f>Vega!$B$14:$L$14</c:f>
              <c:numCache/>
            </c:numRef>
          </c:val>
          <c:smooth val="1"/>
        </c:ser>
        <c:marker val="1"/>
        <c:axId val="64131868"/>
        <c:axId val="40315901"/>
      </c:lineChart>
      <c:catAx>
        <c:axId val="6413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40315901"/>
        <c:crosses val="autoZero"/>
        <c:auto val="1"/>
        <c:lblOffset val="100"/>
        <c:tickLblSkip val="1"/>
        <c:noMultiLvlLbl val="0"/>
      </c:catAx>
      <c:valAx>
        <c:axId val="403159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641318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25"/>
          <c:y val="0.4505"/>
          <c:w val="0.1675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15</xdr:row>
      <xdr:rowOff>19050</xdr:rowOff>
    </xdr:from>
    <xdr:to>
      <xdr:col>7</xdr:col>
      <xdr:colOff>523875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914525" y="2447925"/>
        <a:ext cx="34861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36576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3657600" y="0"/>
        <a:ext cx="36576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6</xdr:col>
      <xdr:colOff>0</xdr:colOff>
      <xdr:row>29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12</xdr:col>
      <xdr:colOff>0</xdr:colOff>
      <xdr:row>29</xdr:row>
      <xdr:rowOff>0</xdr:rowOff>
    </xdr:to>
    <xdr:graphicFrame>
      <xdr:nvGraphicFramePr>
        <xdr:cNvPr id="4" name="Chart 4"/>
        <xdr:cNvGraphicFramePr/>
      </xdr:nvGraphicFramePr>
      <xdr:xfrm>
        <a:off x="3657600" y="22669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6</xdr:col>
      <xdr:colOff>0</xdr:colOff>
      <xdr:row>44</xdr:row>
      <xdr:rowOff>0</xdr:rowOff>
    </xdr:to>
    <xdr:graphicFrame>
      <xdr:nvGraphicFramePr>
        <xdr:cNvPr id="5" name="Chart 5"/>
        <xdr:cNvGraphicFramePr/>
      </xdr:nvGraphicFramePr>
      <xdr:xfrm>
        <a:off x="0" y="4695825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12</xdr:col>
      <xdr:colOff>0</xdr:colOff>
      <xdr:row>44</xdr:row>
      <xdr:rowOff>0</xdr:rowOff>
    </xdr:to>
    <xdr:graphicFrame>
      <xdr:nvGraphicFramePr>
        <xdr:cNvPr id="6" name="Chart 6"/>
        <xdr:cNvGraphicFramePr/>
      </xdr:nvGraphicFramePr>
      <xdr:xfrm>
        <a:off x="3657600" y="469582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15</xdr:row>
      <xdr:rowOff>142875</xdr:rowOff>
    </xdr:from>
    <xdr:to>
      <xdr:col>8</xdr:col>
      <xdr:colOff>381000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1771650" y="2571750"/>
        <a:ext cx="34861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16</xdr:row>
      <xdr:rowOff>0</xdr:rowOff>
    </xdr:from>
    <xdr:to>
      <xdr:col>8</xdr:col>
      <xdr:colOff>104775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1485900" y="2590800"/>
        <a:ext cx="34956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0</xdr:rowOff>
    </xdr:from>
    <xdr:to>
      <xdr:col>5</xdr:col>
      <xdr:colOff>504825</xdr:colOff>
      <xdr:row>29</xdr:row>
      <xdr:rowOff>9525</xdr:rowOff>
    </xdr:to>
    <xdr:graphicFrame>
      <xdr:nvGraphicFramePr>
        <xdr:cNvPr id="1" name="Chart 2"/>
        <xdr:cNvGraphicFramePr/>
      </xdr:nvGraphicFramePr>
      <xdr:xfrm>
        <a:off x="85725" y="2428875"/>
        <a:ext cx="34671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552450</xdr:colOff>
      <xdr:row>15</xdr:row>
      <xdr:rowOff>0</xdr:rowOff>
    </xdr:from>
    <xdr:to>
      <xdr:col>11</xdr:col>
      <xdr:colOff>438150</xdr:colOff>
      <xdr:row>29</xdr:row>
      <xdr:rowOff>9525</xdr:rowOff>
    </xdr:to>
    <xdr:graphicFrame>
      <xdr:nvGraphicFramePr>
        <xdr:cNvPr id="2" name="Chart 4"/>
        <xdr:cNvGraphicFramePr/>
      </xdr:nvGraphicFramePr>
      <xdr:xfrm>
        <a:off x="3600450" y="2428875"/>
        <a:ext cx="35433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tiontradingtips.com/" TargetMode="External" /><Relationship Id="rId2" Type="http://schemas.openxmlformats.org/officeDocument/2006/relationships/hyperlink" Target="http://www.optiontradingtips.com/subscribe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ptiontradingtips.com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C8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47" customWidth="1"/>
  </cols>
  <sheetData>
    <row r="1" ht="12.75">
      <c r="A1" s="47" t="s">
        <v>162</v>
      </c>
    </row>
    <row r="2" ht="21">
      <c r="A2" s="48" t="s">
        <v>33</v>
      </c>
    </row>
    <row r="4" ht="12.75">
      <c r="A4" s="47" t="s">
        <v>149</v>
      </c>
    </row>
    <row r="5" ht="12.75">
      <c r="A5" s="47" t="s">
        <v>34</v>
      </c>
    </row>
    <row r="6" ht="12.75">
      <c r="B6" s="47" t="s">
        <v>35</v>
      </c>
    </row>
    <row r="7" ht="12.75">
      <c r="B7" s="47" t="s">
        <v>36</v>
      </c>
    </row>
    <row r="8" ht="12.75">
      <c r="C8" s="47" t="s">
        <v>147</v>
      </c>
    </row>
    <row r="9" ht="12.75">
      <c r="C9" s="147" t="s">
        <v>167</v>
      </c>
    </row>
    <row r="11" ht="12.75">
      <c r="A11" s="47" t="s">
        <v>37</v>
      </c>
    </row>
    <row r="12" ht="12.75">
      <c r="A12" s="47" t="s">
        <v>153</v>
      </c>
    </row>
    <row r="14" ht="12.75">
      <c r="A14" s="47" t="s">
        <v>165</v>
      </c>
    </row>
    <row r="15" ht="12.75">
      <c r="A15" s="47" t="s">
        <v>166</v>
      </c>
    </row>
    <row r="16" ht="12.75">
      <c r="A16" s="147" t="s">
        <v>168</v>
      </c>
    </row>
    <row r="18" ht="12.75">
      <c r="A18" s="47" t="s">
        <v>38</v>
      </c>
    </row>
    <row r="19" ht="12.75">
      <c r="A19" s="47" t="s">
        <v>39</v>
      </c>
    </row>
    <row r="21" ht="21">
      <c r="A21" s="48" t="s">
        <v>169</v>
      </c>
    </row>
    <row r="22" ht="12.75">
      <c r="A22" s="47" t="s">
        <v>188</v>
      </c>
    </row>
    <row r="23" ht="12.75">
      <c r="A23" s="47" t="s">
        <v>189</v>
      </c>
    </row>
    <row r="25" ht="12.75">
      <c r="A25" s="154" t="s">
        <v>170</v>
      </c>
    </row>
    <row r="26" ht="12.75">
      <c r="A26" s="47" t="s">
        <v>171</v>
      </c>
    </row>
    <row r="27" ht="12.75">
      <c r="A27" s="47" t="s">
        <v>172</v>
      </c>
    </row>
    <row r="28" ht="12.75">
      <c r="A28" s="47" t="s">
        <v>173</v>
      </c>
    </row>
    <row r="29" ht="12.75">
      <c r="A29" s="47" t="s">
        <v>174</v>
      </c>
    </row>
    <row r="30" ht="12.75">
      <c r="A30" s="47" t="s">
        <v>175</v>
      </c>
    </row>
    <row r="32" ht="12.75">
      <c r="A32" s="154" t="s">
        <v>176</v>
      </c>
    </row>
    <row r="33" ht="12.75">
      <c r="A33" s="47" t="s">
        <v>177</v>
      </c>
    </row>
    <row r="34" ht="12.75">
      <c r="A34" s="47" t="s">
        <v>178</v>
      </c>
    </row>
    <row r="35" ht="12.75">
      <c r="A35" s="47" t="s">
        <v>179</v>
      </c>
    </row>
    <row r="36" ht="12.75">
      <c r="A36" s="47" t="s">
        <v>180</v>
      </c>
    </row>
    <row r="38" ht="12.75">
      <c r="A38" s="47" t="s">
        <v>181</v>
      </c>
    </row>
    <row r="39" ht="12.75">
      <c r="A39" s="47" t="s">
        <v>182</v>
      </c>
    </row>
    <row r="40" ht="12.75">
      <c r="A40" s="47" t="s">
        <v>183</v>
      </c>
    </row>
    <row r="41" ht="12.75">
      <c r="A41" s="47" t="s">
        <v>184</v>
      </c>
    </row>
    <row r="42" ht="12.75">
      <c r="A42" s="47" t="s">
        <v>185</v>
      </c>
    </row>
    <row r="43" ht="12.75">
      <c r="A43" s="47" t="s">
        <v>186</v>
      </c>
    </row>
    <row r="44" ht="12.75">
      <c r="A44" s="47" t="s">
        <v>187</v>
      </c>
    </row>
    <row r="46" ht="21">
      <c r="A46" s="48" t="s">
        <v>157</v>
      </c>
    </row>
    <row r="47" ht="12.75">
      <c r="A47" s="47" t="s">
        <v>163</v>
      </c>
    </row>
    <row r="48" ht="12.75">
      <c r="A48" s="47" t="s">
        <v>158</v>
      </c>
    </row>
    <row r="49" ht="12.75">
      <c r="A49" s="47" t="s">
        <v>159</v>
      </c>
    </row>
    <row r="50" ht="12.75">
      <c r="A50" s="47" t="s">
        <v>160</v>
      </c>
    </row>
    <row r="51" ht="12.75">
      <c r="A51" s="47" t="s">
        <v>161</v>
      </c>
    </row>
    <row r="53" ht="21">
      <c r="A53" s="48" t="s">
        <v>125</v>
      </c>
    </row>
    <row r="54" ht="12.75">
      <c r="A54" s="47" t="s">
        <v>126</v>
      </c>
    </row>
    <row r="55" ht="12.75">
      <c r="A55" s="47" t="s">
        <v>127</v>
      </c>
    </row>
    <row r="56" ht="12.75">
      <c r="A56" s="47" t="s">
        <v>128</v>
      </c>
    </row>
    <row r="58" ht="21">
      <c r="A58" s="48" t="s">
        <v>124</v>
      </c>
    </row>
    <row r="59" ht="12.75">
      <c r="A59" s="47" t="s">
        <v>129</v>
      </c>
    </row>
    <row r="60" ht="12.75">
      <c r="A60" s="47" t="s">
        <v>130</v>
      </c>
    </row>
    <row r="61" ht="12.75">
      <c r="A61" s="47" t="s">
        <v>131</v>
      </c>
    </row>
    <row r="63" ht="12.75">
      <c r="A63" s="47" t="s">
        <v>132</v>
      </c>
    </row>
    <row r="64" ht="12.75">
      <c r="A64" s="47" t="s">
        <v>133</v>
      </c>
    </row>
    <row r="65" ht="12.75">
      <c r="A65" s="47" t="s">
        <v>134</v>
      </c>
    </row>
    <row r="67" ht="12.75">
      <c r="A67" s="47" t="s">
        <v>135</v>
      </c>
    </row>
    <row r="68" ht="12.75">
      <c r="A68" s="47" t="s">
        <v>136</v>
      </c>
    </row>
    <row r="70" ht="21">
      <c r="A70" s="48" t="s">
        <v>137</v>
      </c>
    </row>
    <row r="71" ht="12.75">
      <c r="A71" s="47" t="s">
        <v>138</v>
      </c>
    </row>
    <row r="72" ht="12.75">
      <c r="A72" s="47" t="s">
        <v>139</v>
      </c>
    </row>
    <row r="73" ht="12.75">
      <c r="A73" s="47" t="s">
        <v>140</v>
      </c>
    </row>
    <row r="74" ht="12.75">
      <c r="A74" s="47" t="s">
        <v>141</v>
      </c>
    </row>
    <row r="75" ht="12.75">
      <c r="A75" s="47" t="s">
        <v>148</v>
      </c>
    </row>
    <row r="76" ht="12.75">
      <c r="A76" s="47" t="s">
        <v>142</v>
      </c>
    </row>
    <row r="77" ht="12.75">
      <c r="A77" s="47" t="s">
        <v>143</v>
      </c>
    </row>
    <row r="79" ht="21">
      <c r="A79" s="48" t="s">
        <v>144</v>
      </c>
    </row>
    <row r="80" ht="12.75">
      <c r="A80" s="47" t="s">
        <v>150</v>
      </c>
    </row>
    <row r="81" ht="12.75">
      <c r="A81" s="47" t="s">
        <v>146</v>
      </c>
    </row>
    <row r="82" ht="12.75">
      <c r="A82" s="47" t="s">
        <v>145</v>
      </c>
    </row>
  </sheetData>
  <sheetProtection/>
  <hyperlinks>
    <hyperlink ref="C9" r:id="rId1" display="http://www.optiontradingtips.com"/>
    <hyperlink ref="A16" r:id="rId2" display="http://www.optiontradingtips.com/subscribe.html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6.57421875" style="31" bestFit="1" customWidth="1"/>
    <col min="3" max="4" width="10.7109375" style="0" customWidth="1"/>
  </cols>
  <sheetData>
    <row r="1" ht="12.75">
      <c r="A1" s="147" t="s">
        <v>152</v>
      </c>
    </row>
    <row r="3" spans="2:4" ht="12.75">
      <c r="B3" s="70" t="s">
        <v>0</v>
      </c>
      <c r="C3" s="73">
        <v>1000</v>
      </c>
      <c r="D3" s="83" t="s">
        <v>28</v>
      </c>
    </row>
    <row r="4" spans="2:4" ht="12.75">
      <c r="B4" s="71" t="s">
        <v>26</v>
      </c>
      <c r="C4" s="74">
        <v>1000</v>
      </c>
      <c r="D4" s="83" t="s">
        <v>41</v>
      </c>
    </row>
    <row r="5" spans="2:4" ht="12.75">
      <c r="B5" s="71" t="s">
        <v>4</v>
      </c>
      <c r="C5" s="75">
        <f ca="1">TODAY()</f>
        <v>39909</v>
      </c>
      <c r="D5" s="83"/>
    </row>
    <row r="6" spans="2:4" ht="12.75">
      <c r="B6" s="71" t="s">
        <v>2</v>
      </c>
      <c r="C6" s="75">
        <f>C5+23</f>
        <v>39932</v>
      </c>
      <c r="D6" s="83" t="s">
        <v>29</v>
      </c>
    </row>
    <row r="7" spans="2:4" ht="12.75">
      <c r="B7" s="71" t="s">
        <v>13</v>
      </c>
      <c r="C7" s="76">
        <v>0.2</v>
      </c>
      <c r="D7" s="83" t="s">
        <v>42</v>
      </c>
    </row>
    <row r="8" spans="2:4" ht="12.75">
      <c r="B8" s="71" t="s">
        <v>1</v>
      </c>
      <c r="C8" s="152">
        <v>0.05</v>
      </c>
      <c r="D8" s="83" t="s">
        <v>43</v>
      </c>
    </row>
    <row r="9" spans="2:4" ht="12.75">
      <c r="B9" s="72" t="s">
        <v>154</v>
      </c>
      <c r="C9" s="153">
        <v>0</v>
      </c>
      <c r="D9" s="83" t="s">
        <v>155</v>
      </c>
    </row>
    <row r="10" spans="2:4" ht="12.75">
      <c r="B10" s="77" t="s">
        <v>27</v>
      </c>
      <c r="C10" s="32">
        <f>(C6-C5)/365</f>
        <v>0.06301369863013699</v>
      </c>
      <c r="D10" s="30"/>
    </row>
    <row r="12" spans="2:4" ht="12.75">
      <c r="B12" s="80"/>
      <c r="C12" s="81" t="s">
        <v>23</v>
      </c>
      <c r="D12" s="82" t="s">
        <v>24</v>
      </c>
    </row>
    <row r="13" spans="2:7" ht="12.75">
      <c r="B13" s="71" t="s">
        <v>25</v>
      </c>
      <c r="C13" s="144" t="e">
        <f>CallOption(C3,C4,C10,C8,C7,C9)</f>
        <v>#NAME?</v>
      </c>
      <c r="D13" s="59" t="e">
        <f>PutOption(C3,C4,C10,C8,C7,C9)</f>
        <v>#NAME?</v>
      </c>
      <c r="F13" s="30"/>
      <c r="G13" s="30"/>
    </row>
    <row r="14" spans="2:5" ht="12.75">
      <c r="B14" s="71" t="s">
        <v>7</v>
      </c>
      <c r="C14" s="145" t="e">
        <f>CallDelta(C3,C4,C10,C8,C7,C9)</f>
        <v>#NAME?</v>
      </c>
      <c r="D14" s="60" t="e">
        <f>Putdelta(C3,C4,C10,C8,C7,C9)</f>
        <v>#NAME?</v>
      </c>
      <c r="E14" s="83" t="s">
        <v>44</v>
      </c>
    </row>
    <row r="15" spans="2:5" ht="12.75">
      <c r="B15" s="71" t="s">
        <v>8</v>
      </c>
      <c r="C15" s="145" t="e">
        <f>Gamma(C3,C4,C10,C8,C7,C9)</f>
        <v>#NAME?</v>
      </c>
      <c r="D15" s="60" t="e">
        <f>Gamma(C3,C4,C10,C8,C7,C9)</f>
        <v>#NAME?</v>
      </c>
      <c r="E15" s="83" t="s">
        <v>45</v>
      </c>
    </row>
    <row r="16" spans="2:5" ht="12.75">
      <c r="B16" s="71" t="s">
        <v>10</v>
      </c>
      <c r="C16" s="145" t="e">
        <f>CallTheta(C3,C4,C10,C8,C7,C9)</f>
        <v>#NAME?</v>
      </c>
      <c r="D16" s="60" t="e">
        <f>PutTheta(C3,C4,C10,C8,C7,C9)</f>
        <v>#NAME?</v>
      </c>
      <c r="E16" s="83" t="s">
        <v>46</v>
      </c>
    </row>
    <row r="17" spans="2:5" ht="12.75">
      <c r="B17" s="71" t="s">
        <v>9</v>
      </c>
      <c r="C17" s="145" t="e">
        <f>vega(C3,C4,C10,C8,C7,C9)</f>
        <v>#NAME?</v>
      </c>
      <c r="D17" s="60" t="e">
        <f>vega(C3,C4,C10,C8,C7,C9)</f>
        <v>#NAME?</v>
      </c>
      <c r="E17" s="83" t="s">
        <v>47</v>
      </c>
    </row>
    <row r="18" spans="2:5" ht="12.75">
      <c r="B18" s="72" t="s">
        <v>40</v>
      </c>
      <c r="C18" s="146" t="e">
        <f>CallRho(C3,C4,C10,C8,C7,C9)</f>
        <v>#NAME?</v>
      </c>
      <c r="D18" s="61" t="e">
        <f>PutRho(C3,C4,C10,C8,C7,C9)</f>
        <v>#NAME?</v>
      </c>
      <c r="E18" s="83" t="s">
        <v>48</v>
      </c>
    </row>
  </sheetData>
  <sheetProtection/>
  <hyperlinks>
    <hyperlink ref="A1" r:id="rId1" display="http://www.OptionTradingTips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U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5.7109375" style="0" customWidth="1"/>
    <col min="3" max="3" width="6.7109375" style="0" customWidth="1"/>
    <col min="4" max="10" width="7.7109375" style="0" customWidth="1"/>
    <col min="11" max="11" width="4.140625" style="64" customWidth="1"/>
    <col min="12" max="12" width="10.7109375" style="0" customWidth="1"/>
    <col min="13" max="13" width="5.7109375" style="0" customWidth="1"/>
    <col min="14" max="14" width="6.7109375" style="0" customWidth="1"/>
    <col min="15" max="21" width="7.7109375" style="0" customWidth="1"/>
  </cols>
  <sheetData>
    <row r="1" spans="1:11" ht="12.75">
      <c r="A1" s="2"/>
      <c r="B1" s="2"/>
      <c r="C1" s="26"/>
      <c r="D1" s="2"/>
      <c r="E1" s="26"/>
      <c r="F1" s="19"/>
      <c r="G1" s="2"/>
      <c r="H1" s="2"/>
      <c r="I1" s="2"/>
      <c r="J1" s="2"/>
      <c r="K1" s="19"/>
    </row>
    <row r="2" spans="1:11" ht="12.75">
      <c r="A2" s="94">
        <v>25</v>
      </c>
      <c r="B2" s="21" t="s">
        <v>0</v>
      </c>
      <c r="C2" s="53"/>
      <c r="D2" s="54"/>
      <c r="F2" s="43"/>
      <c r="G2" s="14" t="s">
        <v>31</v>
      </c>
      <c r="H2" s="19"/>
      <c r="I2" s="2"/>
      <c r="J2" s="2"/>
      <c r="K2" s="19"/>
    </row>
    <row r="3" spans="1:11" ht="12.75">
      <c r="A3" s="11">
        <f ca="1">TODAY()</f>
        <v>39909</v>
      </c>
      <c r="B3" s="46" t="s">
        <v>4</v>
      </c>
      <c r="C3" s="55"/>
      <c r="D3" s="56"/>
      <c r="F3" s="44"/>
      <c r="G3" s="14" t="s">
        <v>32</v>
      </c>
      <c r="H3" s="19"/>
      <c r="I3" s="2"/>
      <c r="J3" s="2"/>
      <c r="K3" s="19"/>
    </row>
    <row r="4" spans="1:11" ht="12.75">
      <c r="A4" s="33">
        <v>0.3</v>
      </c>
      <c r="B4" s="46" t="s">
        <v>13</v>
      </c>
      <c r="C4" s="55"/>
      <c r="D4" s="9"/>
      <c r="E4" s="26"/>
      <c r="F4" s="19"/>
      <c r="G4" s="14" t="s">
        <v>49</v>
      </c>
      <c r="H4" s="2"/>
      <c r="I4" s="2"/>
      <c r="J4" s="2"/>
      <c r="K4" s="19"/>
    </row>
    <row r="5" spans="1:11" ht="12.75">
      <c r="A5" s="11">
        <f>A3+25</f>
        <v>39934</v>
      </c>
      <c r="B5" s="46" t="s">
        <v>2</v>
      </c>
      <c r="C5" s="55"/>
      <c r="D5" s="57"/>
      <c r="E5" s="26"/>
      <c r="F5" s="19"/>
      <c r="G5" s="14" t="s">
        <v>50</v>
      </c>
      <c r="H5" s="2"/>
      <c r="I5" s="2"/>
      <c r="J5" s="2"/>
      <c r="K5" s="19"/>
    </row>
    <row r="6" spans="1:11" ht="12.75">
      <c r="A6" s="152">
        <v>0.035</v>
      </c>
      <c r="B6" s="46" t="s">
        <v>1</v>
      </c>
      <c r="C6" s="148"/>
      <c r="D6" s="65"/>
      <c r="E6" s="26"/>
      <c r="F6" s="19"/>
      <c r="G6" s="84" t="s">
        <v>51</v>
      </c>
      <c r="H6" s="2"/>
      <c r="I6" s="2"/>
      <c r="J6" s="2"/>
      <c r="K6" s="19"/>
    </row>
    <row r="7" spans="1:11" ht="12.75">
      <c r="A7" s="153">
        <v>0.02</v>
      </c>
      <c r="B7" s="149" t="s">
        <v>156</v>
      </c>
      <c r="C7" s="58"/>
      <c r="D7" s="6"/>
      <c r="E7" s="26"/>
      <c r="F7" s="19"/>
      <c r="G7" s="84"/>
      <c r="H7" s="2"/>
      <c r="I7" s="2"/>
      <c r="J7" s="2"/>
      <c r="K7" s="19"/>
    </row>
    <row r="8" spans="1:11" ht="12.75">
      <c r="A8" s="15">
        <f>A5-A3</f>
        <v>25</v>
      </c>
      <c r="B8" s="52" t="s">
        <v>3</v>
      </c>
      <c r="D8" s="2"/>
      <c r="E8" s="2"/>
      <c r="F8" s="2"/>
      <c r="G8" s="2"/>
      <c r="H8" s="2"/>
      <c r="I8" s="2"/>
      <c r="J8" s="2"/>
      <c r="K8" s="19"/>
    </row>
    <row r="9" spans="1:11" ht="12.75">
      <c r="A9" s="26">
        <f>A8/365</f>
        <v>0.0684931506849315</v>
      </c>
      <c r="B9" s="29" t="s">
        <v>18</v>
      </c>
      <c r="D9" s="8"/>
      <c r="E9" s="8"/>
      <c r="F9" s="2"/>
      <c r="G9" s="2"/>
      <c r="H9" s="2"/>
      <c r="I9" s="2"/>
      <c r="J9" s="2"/>
      <c r="K9" s="19"/>
    </row>
    <row r="11" spans="1:21" ht="12.75">
      <c r="A11" s="158" t="s">
        <v>11</v>
      </c>
      <c r="B11" s="159"/>
      <c r="C11" s="159"/>
      <c r="D11" s="159"/>
      <c r="E11" s="159"/>
      <c r="F11" s="159"/>
      <c r="G11" s="159"/>
      <c r="H11" s="159"/>
      <c r="I11" s="159"/>
      <c r="J11" s="160"/>
      <c r="L11" s="158" t="s">
        <v>12</v>
      </c>
      <c r="M11" s="159"/>
      <c r="N11" s="159"/>
      <c r="O11" s="159"/>
      <c r="P11" s="159"/>
      <c r="Q11" s="159"/>
      <c r="R11" s="159"/>
      <c r="S11" s="159"/>
      <c r="T11" s="159"/>
      <c r="U11" s="160"/>
    </row>
    <row r="12" spans="1:21" ht="12.75">
      <c r="A12" s="161"/>
      <c r="B12" s="161"/>
      <c r="C12" s="65" t="s">
        <v>14</v>
      </c>
      <c r="D12" s="46" t="s">
        <v>30</v>
      </c>
      <c r="E12" s="66" t="s">
        <v>16</v>
      </c>
      <c r="F12" s="164" t="s">
        <v>6</v>
      </c>
      <c r="G12" s="165"/>
      <c r="H12" s="165"/>
      <c r="I12" s="165"/>
      <c r="J12" s="166"/>
      <c r="K12" s="19"/>
      <c r="L12" s="162"/>
      <c r="M12" s="163"/>
      <c r="N12" s="65" t="s">
        <v>14</v>
      </c>
      <c r="O12" s="46" t="s">
        <v>30</v>
      </c>
      <c r="P12" s="66" t="s">
        <v>16</v>
      </c>
      <c r="Q12" s="155" t="s">
        <v>6</v>
      </c>
      <c r="R12" s="156"/>
      <c r="S12" s="156"/>
      <c r="T12" s="156"/>
      <c r="U12" s="157"/>
    </row>
    <row r="13" spans="1:21" ht="12.75">
      <c r="A13" s="4" t="s">
        <v>5</v>
      </c>
      <c r="B13" s="5"/>
      <c r="C13" s="20" t="s">
        <v>17</v>
      </c>
      <c r="D13" s="22" t="s">
        <v>17</v>
      </c>
      <c r="E13" s="67" t="s">
        <v>15</v>
      </c>
      <c r="F13" s="45" t="s">
        <v>7</v>
      </c>
      <c r="G13" s="7" t="s">
        <v>8</v>
      </c>
      <c r="H13" s="7" t="s">
        <v>9</v>
      </c>
      <c r="I13" s="7" t="s">
        <v>10</v>
      </c>
      <c r="J13" s="1" t="s">
        <v>40</v>
      </c>
      <c r="K13" s="63"/>
      <c r="L13" s="4" t="s">
        <v>5</v>
      </c>
      <c r="M13" s="5"/>
      <c r="N13" s="20" t="s">
        <v>17</v>
      </c>
      <c r="O13" s="22" t="s">
        <v>17</v>
      </c>
      <c r="P13" s="67" t="s">
        <v>15</v>
      </c>
      <c r="Q13" s="45" t="s">
        <v>7</v>
      </c>
      <c r="R13" s="7" t="s">
        <v>8</v>
      </c>
      <c r="S13" s="7" t="s">
        <v>9</v>
      </c>
      <c r="T13" s="7" t="s">
        <v>10</v>
      </c>
      <c r="U13" s="54" t="s">
        <v>40</v>
      </c>
    </row>
    <row r="14" spans="1:21" ht="12.75">
      <c r="A14" s="26">
        <f>A15-0.5</f>
        <v>22.5</v>
      </c>
      <c r="B14" s="23" t="str">
        <f aca="true" t="shared" si="0" ref="B14:B24">IF(A14&lt;$A$2,"ITM",IF(A14=$A$2,"ATM","OTM"))</f>
        <v>ITM</v>
      </c>
      <c r="C14" s="49" t="e">
        <f>CallOption($A$2,A14,$A$9,$A$6,$A$4,$A$7)</f>
        <v>#NAME?</v>
      </c>
      <c r="D14" s="27"/>
      <c r="E14" s="62" t="e">
        <f>ImpliedCallVolatility($A$2,A14,$A$9,$A$6,D14,$A$7)</f>
        <v>#NAME?</v>
      </c>
      <c r="F14" s="34" t="e">
        <f>CallDelta($A$2,A14,$A$9,$A$6,$A$4,$A$7)</f>
        <v>#NAME?</v>
      </c>
      <c r="G14" s="35" t="e">
        <f>Gamma($A$2,A14,$A$9,$A$6,$A$4,$A$7)</f>
        <v>#NAME?</v>
      </c>
      <c r="H14" s="35" t="e">
        <f>vega($A$2,A14,$A$9,$A$6,$A$4,$A$7)</f>
        <v>#NAME?</v>
      </c>
      <c r="I14" s="35" t="e">
        <f>CallTheta($A$2,A14,$A$9,$A$6,$A$4,$A$7)</f>
        <v>#NAME?</v>
      </c>
      <c r="J14" s="59" t="e">
        <f>CallRho($A$2,A14,$A$9,$A$6,$A$4,$A$7)</f>
        <v>#NAME?</v>
      </c>
      <c r="K14" s="19"/>
      <c r="L14" s="16">
        <f>A14</f>
        <v>22.5</v>
      </c>
      <c r="M14" s="25" t="str">
        <f aca="true" t="shared" si="1" ref="M14:M24">IF(L14&lt;$A$2,"OTM",IF(L14=$A$2,"ATM","ITM"))</f>
        <v>OTM</v>
      </c>
      <c r="N14" s="49" t="e">
        <f>PutOption($A$2,L14,$A$9,$A$6,$A$4,$A$7)</f>
        <v>#NAME?</v>
      </c>
      <c r="O14" s="10"/>
      <c r="P14" s="69" t="e">
        <f>ImpliedPutVolatility($A$2,L14,$A$9,$A$6,O14,$A$7)</f>
        <v>#NAME?</v>
      </c>
      <c r="Q14" s="34" t="e">
        <f>Putdelta($A$2,L14,$A$9,$A$6,$A$4,$A$7)</f>
        <v>#NAME?</v>
      </c>
      <c r="R14" s="35" t="e">
        <f>Gamma($A$2,L14,$A$9,$A$6,$A$4,$A$7)</f>
        <v>#NAME?</v>
      </c>
      <c r="S14" s="35" t="e">
        <f>vega($A$2,L14,$A$9,$A$6,$A$4,$A$7)</f>
        <v>#NAME?</v>
      </c>
      <c r="T14" s="35" t="e">
        <f>PutTheta($A$2,L14,$A$9,$A$6,$A$4,$A$7)</f>
        <v>#NAME?</v>
      </c>
      <c r="U14" s="42" t="e">
        <f>PutRho($A$2,L14,$A$9,$A$6,$A$4,$A$7)</f>
        <v>#NAME?</v>
      </c>
    </row>
    <row r="15" spans="1:21" ht="12.75">
      <c r="A15" s="26">
        <f>A16-0.5</f>
        <v>23</v>
      </c>
      <c r="B15" s="23" t="str">
        <f t="shared" si="0"/>
        <v>ITM</v>
      </c>
      <c r="C15" s="50" t="e">
        <f aca="true" t="shared" si="2" ref="C15:C23">CallOption($A$2,A15,$A$9,$A$6,$A$4,$A$7)</f>
        <v>#NAME?</v>
      </c>
      <c r="D15" s="27"/>
      <c r="E15" s="62" t="e">
        <f aca="true" t="shared" si="3" ref="E15:E24">ImpliedCallVolatility($A$2,A15,$A$9,$A$6,D15,$A$7)</f>
        <v>#NAME?</v>
      </c>
      <c r="F15" s="36" t="e">
        <f aca="true" t="shared" si="4" ref="F15:F24">CallDelta($A$2,A15,$A$9,$A$6,$A$4,$A$7)</f>
        <v>#NAME?</v>
      </c>
      <c r="G15" s="37" t="e">
        <f aca="true" t="shared" si="5" ref="G15:G24">Gamma($A$2,A15,$A$9,$A$6,$A$4,$A$7)</f>
        <v>#NAME?</v>
      </c>
      <c r="H15" s="37" t="e">
        <f aca="true" t="shared" si="6" ref="H15:H24">vega($A$2,A15,$A$9,$A$6,$A$4,$A$7)</f>
        <v>#NAME?</v>
      </c>
      <c r="I15" s="37" t="e">
        <f aca="true" t="shared" si="7" ref="I15:I24">CallTheta($A$2,A15,$A$9,$A$6,$A$4,$A$7)</f>
        <v>#NAME?</v>
      </c>
      <c r="J15" s="60" t="e">
        <f aca="true" t="shared" si="8" ref="J15:J24">CallRho($A$2,A15,$A$9,$A$6,$A$4,$A$7)</f>
        <v>#NAME?</v>
      </c>
      <c r="K15" s="19"/>
      <c r="L15" s="17">
        <f aca="true" t="shared" si="9" ref="L15:L24">A15</f>
        <v>23</v>
      </c>
      <c r="M15" s="23" t="str">
        <f t="shared" si="1"/>
        <v>OTM</v>
      </c>
      <c r="N15" s="50" t="e">
        <f aca="true" t="shared" si="10" ref="N15:N24">PutOption($A$2,L15,$A$9,$A$6,$A$4,$A$7)</f>
        <v>#NAME?</v>
      </c>
      <c r="O15" s="12"/>
      <c r="P15" s="62" t="e">
        <f aca="true" t="shared" si="11" ref="P15:P24">ImpliedPutVolatility($A$2,L15,$A$9,$A$6,O15,$A$7)</f>
        <v>#NAME?</v>
      </c>
      <c r="Q15" s="36" t="e">
        <f aca="true" t="shared" si="12" ref="Q15:Q24">Putdelta($A$2,L15,$A$9,$A$6,$A$4,$A$7)</f>
        <v>#NAME?</v>
      </c>
      <c r="R15" s="37" t="e">
        <f aca="true" t="shared" si="13" ref="R15:R24">Gamma($A$2,L15,$A$9,$A$6,$A$4,$A$7)</f>
        <v>#NAME?</v>
      </c>
      <c r="S15" s="37" t="e">
        <f aca="true" t="shared" si="14" ref="S15:S24">vega($A$2,L15,$A$9,$A$6,$A$4,$A$7)</f>
        <v>#NAME?</v>
      </c>
      <c r="T15" s="37" t="e">
        <f aca="true" t="shared" si="15" ref="T15:T24">PutTheta($A$2,L15,$A$9,$A$6,$A$4,$A$7)</f>
        <v>#NAME?</v>
      </c>
      <c r="U15" s="38" t="e">
        <f aca="true" t="shared" si="16" ref="U15:U24">PutRho($A$2,L15,$A$9,$A$6,$A$4,$A$7)</f>
        <v>#NAME?</v>
      </c>
    </row>
    <row r="16" spans="1:21" ht="12.75">
      <c r="A16" s="26">
        <f>A17-0.5</f>
        <v>23.5</v>
      </c>
      <c r="B16" s="23" t="str">
        <f t="shared" si="0"/>
        <v>ITM</v>
      </c>
      <c r="C16" s="50" t="e">
        <f t="shared" si="2"/>
        <v>#NAME?</v>
      </c>
      <c r="D16" s="27"/>
      <c r="E16" s="62" t="e">
        <f t="shared" si="3"/>
        <v>#NAME?</v>
      </c>
      <c r="F16" s="36" t="e">
        <f t="shared" si="4"/>
        <v>#NAME?</v>
      </c>
      <c r="G16" s="37" t="e">
        <f t="shared" si="5"/>
        <v>#NAME?</v>
      </c>
      <c r="H16" s="37" t="e">
        <f t="shared" si="6"/>
        <v>#NAME?</v>
      </c>
      <c r="I16" s="37" t="e">
        <f t="shared" si="7"/>
        <v>#NAME?</v>
      </c>
      <c r="J16" s="60" t="e">
        <f t="shared" si="8"/>
        <v>#NAME?</v>
      </c>
      <c r="K16" s="19"/>
      <c r="L16" s="17">
        <f t="shared" si="9"/>
        <v>23.5</v>
      </c>
      <c r="M16" s="23" t="str">
        <f t="shared" si="1"/>
        <v>OTM</v>
      </c>
      <c r="N16" s="50" t="e">
        <f t="shared" si="10"/>
        <v>#NAME?</v>
      </c>
      <c r="O16" s="12"/>
      <c r="P16" s="62" t="e">
        <f t="shared" si="11"/>
        <v>#NAME?</v>
      </c>
      <c r="Q16" s="36" t="e">
        <f t="shared" si="12"/>
        <v>#NAME?</v>
      </c>
      <c r="R16" s="37" t="e">
        <f t="shared" si="13"/>
        <v>#NAME?</v>
      </c>
      <c r="S16" s="37" t="e">
        <f t="shared" si="14"/>
        <v>#NAME?</v>
      </c>
      <c r="T16" s="37" t="e">
        <f t="shared" si="15"/>
        <v>#NAME?</v>
      </c>
      <c r="U16" s="38" t="e">
        <f t="shared" si="16"/>
        <v>#NAME?</v>
      </c>
    </row>
    <row r="17" spans="1:21" ht="12.75">
      <c r="A17" s="26">
        <f>A18-0.5</f>
        <v>24</v>
      </c>
      <c r="B17" s="23" t="str">
        <f t="shared" si="0"/>
        <v>ITM</v>
      </c>
      <c r="C17" s="50" t="e">
        <f t="shared" si="2"/>
        <v>#NAME?</v>
      </c>
      <c r="D17" s="27"/>
      <c r="E17" s="62" t="e">
        <f t="shared" si="3"/>
        <v>#NAME?</v>
      </c>
      <c r="F17" s="36" t="e">
        <f t="shared" si="4"/>
        <v>#NAME?</v>
      </c>
      <c r="G17" s="37" t="e">
        <f t="shared" si="5"/>
        <v>#NAME?</v>
      </c>
      <c r="H17" s="37" t="e">
        <f t="shared" si="6"/>
        <v>#NAME?</v>
      </c>
      <c r="I17" s="37" t="e">
        <f t="shared" si="7"/>
        <v>#NAME?</v>
      </c>
      <c r="J17" s="60" t="e">
        <f t="shared" si="8"/>
        <v>#NAME?</v>
      </c>
      <c r="K17" s="19"/>
      <c r="L17" s="17">
        <f t="shared" si="9"/>
        <v>24</v>
      </c>
      <c r="M17" s="23" t="str">
        <f t="shared" si="1"/>
        <v>OTM</v>
      </c>
      <c r="N17" s="50" t="e">
        <f t="shared" si="10"/>
        <v>#NAME?</v>
      </c>
      <c r="O17" s="12"/>
      <c r="P17" s="62" t="e">
        <f t="shared" si="11"/>
        <v>#NAME?</v>
      </c>
      <c r="Q17" s="36" t="e">
        <f t="shared" si="12"/>
        <v>#NAME?</v>
      </c>
      <c r="R17" s="37" t="e">
        <f t="shared" si="13"/>
        <v>#NAME?</v>
      </c>
      <c r="S17" s="37" t="e">
        <f t="shared" si="14"/>
        <v>#NAME?</v>
      </c>
      <c r="T17" s="37" t="e">
        <f t="shared" si="15"/>
        <v>#NAME?</v>
      </c>
      <c r="U17" s="38" t="e">
        <f t="shared" si="16"/>
        <v>#NAME?</v>
      </c>
    </row>
    <row r="18" spans="1:21" ht="12.75">
      <c r="A18" s="26">
        <f>A19-0.5</f>
        <v>24.5</v>
      </c>
      <c r="B18" s="23" t="str">
        <f t="shared" si="0"/>
        <v>ITM</v>
      </c>
      <c r="C18" s="50" t="e">
        <f t="shared" si="2"/>
        <v>#NAME?</v>
      </c>
      <c r="D18" s="27"/>
      <c r="E18" s="62" t="e">
        <f t="shared" si="3"/>
        <v>#NAME?</v>
      </c>
      <c r="F18" s="36" t="e">
        <f t="shared" si="4"/>
        <v>#NAME?</v>
      </c>
      <c r="G18" s="37" t="e">
        <f t="shared" si="5"/>
        <v>#NAME?</v>
      </c>
      <c r="H18" s="37" t="e">
        <f t="shared" si="6"/>
        <v>#NAME?</v>
      </c>
      <c r="I18" s="37" t="e">
        <f t="shared" si="7"/>
        <v>#NAME?</v>
      </c>
      <c r="J18" s="60" t="e">
        <f t="shared" si="8"/>
        <v>#NAME?</v>
      </c>
      <c r="K18" s="19"/>
      <c r="L18" s="17">
        <f t="shared" si="9"/>
        <v>24.5</v>
      </c>
      <c r="M18" s="23" t="str">
        <f t="shared" si="1"/>
        <v>OTM</v>
      </c>
      <c r="N18" s="50" t="e">
        <f t="shared" si="10"/>
        <v>#NAME?</v>
      </c>
      <c r="O18" s="12"/>
      <c r="P18" s="62" t="e">
        <f t="shared" si="11"/>
        <v>#NAME?</v>
      </c>
      <c r="Q18" s="36" t="e">
        <f t="shared" si="12"/>
        <v>#NAME?</v>
      </c>
      <c r="R18" s="37" t="e">
        <f t="shared" si="13"/>
        <v>#NAME?</v>
      </c>
      <c r="S18" s="37" t="e">
        <f t="shared" si="14"/>
        <v>#NAME?</v>
      </c>
      <c r="T18" s="37" t="e">
        <f t="shared" si="15"/>
        <v>#NAME?</v>
      </c>
      <c r="U18" s="38" t="e">
        <f t="shared" si="16"/>
        <v>#NAME?</v>
      </c>
    </row>
    <row r="19" spans="1:21" ht="12.75">
      <c r="A19" s="26">
        <f>A2</f>
        <v>25</v>
      </c>
      <c r="B19" s="23" t="str">
        <f t="shared" si="0"/>
        <v>ATM</v>
      </c>
      <c r="C19" s="50" t="e">
        <f t="shared" si="2"/>
        <v>#NAME?</v>
      </c>
      <c r="D19" s="27"/>
      <c r="E19" s="62" t="e">
        <f t="shared" si="3"/>
        <v>#NAME?</v>
      </c>
      <c r="F19" s="36" t="e">
        <f t="shared" si="4"/>
        <v>#NAME?</v>
      </c>
      <c r="G19" s="37" t="e">
        <f t="shared" si="5"/>
        <v>#NAME?</v>
      </c>
      <c r="H19" s="37" t="e">
        <f t="shared" si="6"/>
        <v>#NAME?</v>
      </c>
      <c r="I19" s="37" t="e">
        <f t="shared" si="7"/>
        <v>#NAME?</v>
      </c>
      <c r="J19" s="60" t="e">
        <f t="shared" si="8"/>
        <v>#NAME?</v>
      </c>
      <c r="K19" s="19"/>
      <c r="L19" s="17">
        <f t="shared" si="9"/>
        <v>25</v>
      </c>
      <c r="M19" s="23" t="str">
        <f t="shared" si="1"/>
        <v>ATM</v>
      </c>
      <c r="N19" s="50" t="e">
        <f t="shared" si="10"/>
        <v>#NAME?</v>
      </c>
      <c r="O19" s="12"/>
      <c r="P19" s="62" t="e">
        <f t="shared" si="11"/>
        <v>#NAME?</v>
      </c>
      <c r="Q19" s="36" t="e">
        <f t="shared" si="12"/>
        <v>#NAME?</v>
      </c>
      <c r="R19" s="37" t="e">
        <f t="shared" si="13"/>
        <v>#NAME?</v>
      </c>
      <c r="S19" s="37" t="e">
        <f t="shared" si="14"/>
        <v>#NAME?</v>
      </c>
      <c r="T19" s="37" t="e">
        <f t="shared" si="15"/>
        <v>#NAME?</v>
      </c>
      <c r="U19" s="38" t="e">
        <f t="shared" si="16"/>
        <v>#NAME?</v>
      </c>
    </row>
    <row r="20" spans="1:21" ht="12.75">
      <c r="A20" s="26">
        <f>A19+0.5</f>
        <v>25.5</v>
      </c>
      <c r="B20" s="23" t="str">
        <f t="shared" si="0"/>
        <v>OTM</v>
      </c>
      <c r="C20" s="50" t="e">
        <f t="shared" si="2"/>
        <v>#NAME?</v>
      </c>
      <c r="D20" s="27"/>
      <c r="E20" s="62" t="e">
        <f t="shared" si="3"/>
        <v>#NAME?</v>
      </c>
      <c r="F20" s="36" t="e">
        <f t="shared" si="4"/>
        <v>#NAME?</v>
      </c>
      <c r="G20" s="37" t="e">
        <f t="shared" si="5"/>
        <v>#NAME?</v>
      </c>
      <c r="H20" s="37" t="e">
        <f t="shared" si="6"/>
        <v>#NAME?</v>
      </c>
      <c r="I20" s="37" t="e">
        <f t="shared" si="7"/>
        <v>#NAME?</v>
      </c>
      <c r="J20" s="60" t="e">
        <f t="shared" si="8"/>
        <v>#NAME?</v>
      </c>
      <c r="K20" s="19"/>
      <c r="L20" s="17">
        <f t="shared" si="9"/>
        <v>25.5</v>
      </c>
      <c r="M20" s="23" t="str">
        <f t="shared" si="1"/>
        <v>ITM</v>
      </c>
      <c r="N20" s="50" t="e">
        <f t="shared" si="10"/>
        <v>#NAME?</v>
      </c>
      <c r="O20" s="12"/>
      <c r="P20" s="62" t="e">
        <f t="shared" si="11"/>
        <v>#NAME?</v>
      </c>
      <c r="Q20" s="36" t="e">
        <f t="shared" si="12"/>
        <v>#NAME?</v>
      </c>
      <c r="R20" s="37" t="e">
        <f t="shared" si="13"/>
        <v>#NAME?</v>
      </c>
      <c r="S20" s="37" t="e">
        <f t="shared" si="14"/>
        <v>#NAME?</v>
      </c>
      <c r="T20" s="37" t="e">
        <f t="shared" si="15"/>
        <v>#NAME?</v>
      </c>
      <c r="U20" s="38" t="e">
        <f t="shared" si="16"/>
        <v>#NAME?</v>
      </c>
    </row>
    <row r="21" spans="1:21" ht="12.75">
      <c r="A21" s="26">
        <f>A20+0.5</f>
        <v>26</v>
      </c>
      <c r="B21" s="23" t="str">
        <f t="shared" si="0"/>
        <v>OTM</v>
      </c>
      <c r="C21" s="50" t="e">
        <f t="shared" si="2"/>
        <v>#NAME?</v>
      </c>
      <c r="D21" s="27"/>
      <c r="E21" s="62" t="e">
        <f t="shared" si="3"/>
        <v>#NAME?</v>
      </c>
      <c r="F21" s="36" t="e">
        <f t="shared" si="4"/>
        <v>#NAME?</v>
      </c>
      <c r="G21" s="37" t="e">
        <f t="shared" si="5"/>
        <v>#NAME?</v>
      </c>
      <c r="H21" s="37" t="e">
        <f t="shared" si="6"/>
        <v>#NAME?</v>
      </c>
      <c r="I21" s="37" t="e">
        <f t="shared" si="7"/>
        <v>#NAME?</v>
      </c>
      <c r="J21" s="60" t="e">
        <f t="shared" si="8"/>
        <v>#NAME?</v>
      </c>
      <c r="K21" s="19"/>
      <c r="L21" s="17">
        <f t="shared" si="9"/>
        <v>26</v>
      </c>
      <c r="M21" s="23" t="str">
        <f t="shared" si="1"/>
        <v>ITM</v>
      </c>
      <c r="N21" s="50" t="e">
        <f t="shared" si="10"/>
        <v>#NAME?</v>
      </c>
      <c r="O21" s="12"/>
      <c r="P21" s="62" t="e">
        <f t="shared" si="11"/>
        <v>#NAME?</v>
      </c>
      <c r="Q21" s="36" t="e">
        <f t="shared" si="12"/>
        <v>#NAME?</v>
      </c>
      <c r="R21" s="37" t="e">
        <f t="shared" si="13"/>
        <v>#NAME?</v>
      </c>
      <c r="S21" s="37" t="e">
        <f t="shared" si="14"/>
        <v>#NAME?</v>
      </c>
      <c r="T21" s="37" t="e">
        <f t="shared" si="15"/>
        <v>#NAME?</v>
      </c>
      <c r="U21" s="38" t="e">
        <f t="shared" si="16"/>
        <v>#NAME?</v>
      </c>
    </row>
    <row r="22" spans="1:21" ht="12.75">
      <c r="A22" s="26">
        <f>A21+0.5</f>
        <v>26.5</v>
      </c>
      <c r="B22" s="23" t="str">
        <f t="shared" si="0"/>
        <v>OTM</v>
      </c>
      <c r="C22" s="50" t="e">
        <f t="shared" si="2"/>
        <v>#NAME?</v>
      </c>
      <c r="D22" s="27"/>
      <c r="E22" s="62" t="e">
        <f t="shared" si="3"/>
        <v>#NAME?</v>
      </c>
      <c r="F22" s="36" t="e">
        <f t="shared" si="4"/>
        <v>#NAME?</v>
      </c>
      <c r="G22" s="37" t="e">
        <f t="shared" si="5"/>
        <v>#NAME?</v>
      </c>
      <c r="H22" s="37" t="e">
        <f t="shared" si="6"/>
        <v>#NAME?</v>
      </c>
      <c r="I22" s="37" t="e">
        <f t="shared" si="7"/>
        <v>#NAME?</v>
      </c>
      <c r="J22" s="60" t="e">
        <f t="shared" si="8"/>
        <v>#NAME?</v>
      </c>
      <c r="K22" s="19"/>
      <c r="L22" s="17">
        <f t="shared" si="9"/>
        <v>26.5</v>
      </c>
      <c r="M22" s="23" t="str">
        <f t="shared" si="1"/>
        <v>ITM</v>
      </c>
      <c r="N22" s="50" t="e">
        <f t="shared" si="10"/>
        <v>#NAME?</v>
      </c>
      <c r="O22" s="12"/>
      <c r="P22" s="62" t="e">
        <f t="shared" si="11"/>
        <v>#NAME?</v>
      </c>
      <c r="Q22" s="36" t="e">
        <f t="shared" si="12"/>
        <v>#NAME?</v>
      </c>
      <c r="R22" s="37" t="e">
        <f t="shared" si="13"/>
        <v>#NAME?</v>
      </c>
      <c r="S22" s="37" t="e">
        <f t="shared" si="14"/>
        <v>#NAME?</v>
      </c>
      <c r="T22" s="37" t="e">
        <f t="shared" si="15"/>
        <v>#NAME?</v>
      </c>
      <c r="U22" s="38" t="e">
        <f t="shared" si="16"/>
        <v>#NAME?</v>
      </c>
    </row>
    <row r="23" spans="1:21" ht="12.75">
      <c r="A23" s="26">
        <f>A22+0.5</f>
        <v>27</v>
      </c>
      <c r="B23" s="23" t="str">
        <f t="shared" si="0"/>
        <v>OTM</v>
      </c>
      <c r="C23" s="50" t="e">
        <f t="shared" si="2"/>
        <v>#NAME?</v>
      </c>
      <c r="D23" s="27"/>
      <c r="E23" s="62" t="e">
        <f t="shared" si="3"/>
        <v>#NAME?</v>
      </c>
      <c r="F23" s="36" t="e">
        <f t="shared" si="4"/>
        <v>#NAME?</v>
      </c>
      <c r="G23" s="37" t="e">
        <f t="shared" si="5"/>
        <v>#NAME?</v>
      </c>
      <c r="H23" s="37" t="e">
        <f t="shared" si="6"/>
        <v>#NAME?</v>
      </c>
      <c r="I23" s="37" t="e">
        <f t="shared" si="7"/>
        <v>#NAME?</v>
      </c>
      <c r="J23" s="60" t="e">
        <f t="shared" si="8"/>
        <v>#NAME?</v>
      </c>
      <c r="K23" s="19"/>
      <c r="L23" s="17">
        <f t="shared" si="9"/>
        <v>27</v>
      </c>
      <c r="M23" s="23" t="str">
        <f t="shared" si="1"/>
        <v>ITM</v>
      </c>
      <c r="N23" s="50" t="e">
        <f t="shared" si="10"/>
        <v>#NAME?</v>
      </c>
      <c r="O23" s="12"/>
      <c r="P23" s="62" t="e">
        <f t="shared" si="11"/>
        <v>#NAME?</v>
      </c>
      <c r="Q23" s="36" t="e">
        <f t="shared" si="12"/>
        <v>#NAME?</v>
      </c>
      <c r="R23" s="37" t="e">
        <f t="shared" si="13"/>
        <v>#NAME?</v>
      </c>
      <c r="S23" s="37" t="e">
        <f t="shared" si="14"/>
        <v>#NAME?</v>
      </c>
      <c r="T23" s="37" t="e">
        <f t="shared" si="15"/>
        <v>#NAME?</v>
      </c>
      <c r="U23" s="38" t="e">
        <f t="shared" si="16"/>
        <v>#NAME?</v>
      </c>
    </row>
    <row r="24" spans="1:21" ht="12.75">
      <c r="A24" s="93">
        <f>A23+0.5</f>
        <v>27.5</v>
      </c>
      <c r="B24" s="24" t="str">
        <f t="shared" si="0"/>
        <v>OTM</v>
      </c>
      <c r="C24" s="51" t="e">
        <f>CallOption($A$2,A24,$A$9,$A$6,$A$4,$A$7)</f>
        <v>#NAME?</v>
      </c>
      <c r="D24" s="28"/>
      <c r="E24" s="68" t="e">
        <f t="shared" si="3"/>
        <v>#NAME?</v>
      </c>
      <c r="F24" s="39" t="e">
        <f t="shared" si="4"/>
        <v>#NAME?</v>
      </c>
      <c r="G24" s="40" t="e">
        <f t="shared" si="5"/>
        <v>#NAME?</v>
      </c>
      <c r="H24" s="40" t="e">
        <f t="shared" si="6"/>
        <v>#NAME?</v>
      </c>
      <c r="I24" s="40" t="e">
        <f t="shared" si="7"/>
        <v>#NAME?</v>
      </c>
      <c r="J24" s="61" t="e">
        <f t="shared" si="8"/>
        <v>#NAME?</v>
      </c>
      <c r="K24" s="19"/>
      <c r="L24" s="18">
        <f t="shared" si="9"/>
        <v>27.5</v>
      </c>
      <c r="M24" s="24" t="str">
        <f t="shared" si="1"/>
        <v>ITM</v>
      </c>
      <c r="N24" s="51" t="e">
        <f t="shared" si="10"/>
        <v>#NAME?</v>
      </c>
      <c r="O24" s="13"/>
      <c r="P24" s="68" t="e">
        <f t="shared" si="11"/>
        <v>#NAME?</v>
      </c>
      <c r="Q24" s="39" t="e">
        <f t="shared" si="12"/>
        <v>#NAME?</v>
      </c>
      <c r="R24" s="40" t="e">
        <f t="shared" si="13"/>
        <v>#NAME?</v>
      </c>
      <c r="S24" s="40" t="e">
        <f t="shared" si="14"/>
        <v>#NAME?</v>
      </c>
      <c r="T24" s="40" t="e">
        <f t="shared" si="15"/>
        <v>#NAME?</v>
      </c>
      <c r="U24" s="41" t="e">
        <f t="shared" si="16"/>
        <v>#NAME?</v>
      </c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19"/>
    </row>
  </sheetData>
  <sheetProtection/>
  <mergeCells count="6">
    <mergeCell ref="Q12:U12"/>
    <mergeCell ref="L11:U11"/>
    <mergeCell ref="A12:B12"/>
    <mergeCell ref="L12:M12"/>
    <mergeCell ref="F12:J12"/>
    <mergeCell ref="A11:J11"/>
  </mergeCells>
  <conditionalFormatting sqref="M14:N24 B14:C24">
    <cfRule type="cellIs" priority="1" dxfId="1" operator="equal" stopIfTrue="1">
      <formula>"ITM"</formula>
    </cfRule>
    <cfRule type="cellIs" priority="2" dxfId="0" operator="equal" stopIfTrue="1">
      <formula>"OTM"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M130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9.140625" defaultRowHeight="12.75"/>
  <cols>
    <col min="1" max="1" width="18.00390625" style="31" bestFit="1" customWidth="1"/>
    <col min="2" max="2" width="9.421875" style="0" customWidth="1"/>
  </cols>
  <sheetData>
    <row r="1" ht="12.75">
      <c r="A1" s="92"/>
    </row>
    <row r="2" spans="1:12" ht="12.75">
      <c r="A2" s="96"/>
      <c r="B2" s="97" t="s">
        <v>55</v>
      </c>
      <c r="C2" s="97" t="s">
        <v>56</v>
      </c>
      <c r="D2" s="97" t="s">
        <v>57</v>
      </c>
      <c r="E2" s="97" t="s">
        <v>58</v>
      </c>
      <c r="F2" s="97" t="s">
        <v>59</v>
      </c>
      <c r="G2" s="97" t="s">
        <v>60</v>
      </c>
      <c r="H2" s="97" t="s">
        <v>61</v>
      </c>
      <c r="I2" s="97" t="s">
        <v>62</v>
      </c>
      <c r="J2" s="97" t="s">
        <v>63</v>
      </c>
      <c r="K2" s="97" t="s">
        <v>64</v>
      </c>
      <c r="L2" s="98" t="s">
        <v>52</v>
      </c>
    </row>
    <row r="3" spans="1:12" ht="12.75">
      <c r="A3" s="71" t="s">
        <v>20</v>
      </c>
      <c r="B3" s="108">
        <v>1</v>
      </c>
      <c r="C3" s="109">
        <v>-1</v>
      </c>
      <c r="D3" s="109"/>
      <c r="E3" s="109"/>
      <c r="F3" s="109"/>
      <c r="G3" s="109"/>
      <c r="H3" s="109"/>
      <c r="I3" s="109"/>
      <c r="J3" s="109"/>
      <c r="K3" s="110"/>
      <c r="L3" s="56"/>
    </row>
    <row r="4" spans="1:12" ht="12.75">
      <c r="A4" s="77" t="s">
        <v>19</v>
      </c>
      <c r="B4" s="89" t="s">
        <v>164</v>
      </c>
      <c r="C4" s="90" t="s">
        <v>151</v>
      </c>
      <c r="D4" s="90"/>
      <c r="E4" s="90"/>
      <c r="F4" s="90"/>
      <c r="G4" s="90"/>
      <c r="H4" s="90"/>
      <c r="I4" s="90"/>
      <c r="J4" s="90"/>
      <c r="K4" s="111"/>
      <c r="L4" s="56"/>
    </row>
    <row r="5" spans="1:12" ht="12.75">
      <c r="A5" s="71" t="s">
        <v>65</v>
      </c>
      <c r="B5" s="121">
        <v>25</v>
      </c>
      <c r="C5" s="122">
        <v>25</v>
      </c>
      <c r="D5" s="132"/>
      <c r="E5" s="122"/>
      <c r="F5" s="122"/>
      <c r="G5" s="122"/>
      <c r="H5" s="122"/>
      <c r="I5" s="122"/>
      <c r="J5" s="122"/>
      <c r="K5" s="123"/>
      <c r="L5" s="56"/>
    </row>
    <row r="6" spans="1:12" ht="12.75">
      <c r="A6" s="100" t="s">
        <v>72</v>
      </c>
      <c r="B6" s="103" t="e">
        <f>IF(ISBLANK(B4),0,IF(LEFT(B4,1)="c",CallOption(OptionPage!$A$2,B5,OptionPage!$A$9,OptionPage!$A$6,OptionPage!$A$4,OptionPage!$A$7),PutOption(OptionPage!$A$2,B5,OptionPage!$A$9,OptionPage!$A$6,OptionPage!$A$4,OptionPage!$A$7)))</f>
        <v>#NAME?</v>
      </c>
      <c r="C6" s="104" t="e">
        <f>IF(ISBLANK(C4),0,IF(LEFT(C4,1)="c",CallOption(OptionPage!$A$2,C5,OptionPage!$A$9,OptionPage!$A$6,OptionPage!$A$4,OptionPage!$A$7),PutOption(OptionPage!$A$2,C5,OptionPage!$A$9,OptionPage!$A$6,OptionPage!$A$4,OptionPage!$A$7)))</f>
        <v>#NAME?</v>
      </c>
      <c r="D6" s="104">
        <f>IF(ISBLANK(D4),0,IF(LEFT(D4,1)="c",CallOption(OptionPage!$A$2,D5,OptionPage!$A$9,OptionPage!$A$6,OptionPage!$A$4,OptionPage!$A$7),PutOption(OptionPage!$A$2,D5,OptionPage!$A$9,OptionPage!$A$6,OptionPage!$A$4,OptionPage!$A$7)))</f>
        <v>0</v>
      </c>
      <c r="E6" s="104">
        <f>IF(ISBLANK(E4),0,IF(LEFT(E4,1)="c",CallOption(OptionPage!$A$2,E5,OptionPage!$A$9,OptionPage!$A$6,OptionPage!$A$4,OptionPage!$A$7),PutOption(OptionPage!$A$2,E5,OptionPage!$A$9,OptionPage!$A$6,OptionPage!$A$4,OptionPage!$A$7)))</f>
        <v>0</v>
      </c>
      <c r="F6" s="104">
        <f>IF(ISBLANK(F4),0,IF(LEFT(F4,1)="c",CallOption(OptionPage!$A$2,F5,OptionPage!$A$9,OptionPage!$A$6,OptionPage!$A$4,OptionPage!$A$7),PutOption(OptionPage!$A$2,F5,OptionPage!$A$9,OptionPage!$A$6,OptionPage!$A$4,OptionPage!$A$7)))</f>
        <v>0</v>
      </c>
      <c r="G6" s="104">
        <f>IF(ISBLANK(G4),0,IF(LEFT(G4,1)="c",CallOption(OptionPage!$A$2,G5,OptionPage!$A$9,OptionPage!$A$6,OptionPage!$A$4,OptionPage!$A$7),PutOption(OptionPage!$A$2,G5,OptionPage!$A$9,OptionPage!$A$6,OptionPage!$A$4,OptionPage!$A$7)))</f>
        <v>0</v>
      </c>
      <c r="H6" s="104">
        <f>IF(ISBLANK(H4),0,IF(LEFT(H4,1)="c",CallOption(OptionPage!$A$2,H5,OptionPage!$A$9,OptionPage!$A$6,OptionPage!$A$4,OptionPage!$A$7),PutOption(OptionPage!$A$2,H5,OptionPage!$A$9,OptionPage!$A$6,OptionPage!$A$4,OptionPage!$A$7)))</f>
        <v>0</v>
      </c>
      <c r="I6" s="104">
        <f>IF(ISBLANK(I4),0,IF(LEFT(I4,1)="c",CallOption(OptionPage!$A$2,I5,OptionPage!$A$9,OptionPage!$A$6,OptionPage!$A$4,OptionPage!$A$7),PutOption(OptionPage!$A$2,I5,OptionPage!$A$9,OptionPage!$A$6,OptionPage!$A$4,OptionPage!$A$7)))</f>
        <v>0</v>
      </c>
      <c r="J6" s="104">
        <f>IF(ISBLANK(J4),0,IF(LEFT(J4,1)="c",CallOption(OptionPage!$A$2,J5,OptionPage!$A$9,OptionPage!$A$6,OptionPage!$A$4,OptionPage!$A$7),PutOption(OptionPage!$A$2,J5,OptionPage!$A$9,OptionPage!$A$6,OptionPage!$A$4,OptionPage!$A$7)))</f>
        <v>0</v>
      </c>
      <c r="K6" s="107">
        <f>IF(ISBLANK(K4),0,IF(LEFT(K4,1)="c",CallOption(OptionPage!$A$2,K5,OptionPage!$A$9,OptionPage!$A$6,OptionPage!$A$4,OptionPage!$A$7),PutOption(OptionPage!$A$2,K5,OptionPage!$A$9,OptionPage!$A$6,OptionPage!$A$4,OptionPage!$A$7)))</f>
        <v>0</v>
      </c>
      <c r="L6" s="56"/>
    </row>
    <row r="7" spans="1:12" ht="12.75">
      <c r="A7" s="101" t="s">
        <v>69</v>
      </c>
      <c r="B7" s="105"/>
      <c r="C7" s="106"/>
      <c r="D7" s="106"/>
      <c r="E7" s="106"/>
      <c r="F7" s="106"/>
      <c r="G7" s="106"/>
      <c r="H7" s="106"/>
      <c r="I7" s="106"/>
      <c r="J7" s="106"/>
      <c r="K7" s="28"/>
      <c r="L7" s="56"/>
    </row>
    <row r="8" spans="1:13" ht="12.75">
      <c r="A8" s="102" t="s">
        <v>70</v>
      </c>
      <c r="B8" s="103" t="e">
        <f>IF(ISBLANK(B7),B6,B7)</f>
        <v>#NAME?</v>
      </c>
      <c r="C8" s="104" t="e">
        <f aca="true" t="shared" si="0" ref="C8:K8">IF(ISBLANK(C7),C6,C7)</f>
        <v>#NAME?</v>
      </c>
      <c r="D8" s="104">
        <f t="shared" si="0"/>
        <v>0</v>
      </c>
      <c r="E8" s="104">
        <f t="shared" si="0"/>
        <v>0</v>
      </c>
      <c r="F8" s="104">
        <f t="shared" si="0"/>
        <v>0</v>
      </c>
      <c r="G8" s="104">
        <f t="shared" si="0"/>
        <v>0</v>
      </c>
      <c r="H8" s="104">
        <f t="shared" si="0"/>
        <v>0</v>
      </c>
      <c r="I8" s="104">
        <f t="shared" si="0"/>
        <v>0</v>
      </c>
      <c r="J8" s="104">
        <f t="shared" si="0"/>
        <v>0</v>
      </c>
      <c r="K8" s="107">
        <f t="shared" si="0"/>
        <v>0</v>
      </c>
      <c r="L8" s="113" t="e">
        <f>SUMPRODUCT(B8:K8,B3:K3)</f>
        <v>#NAME?</v>
      </c>
      <c r="M8" t="s">
        <v>68</v>
      </c>
    </row>
    <row r="9" spans="1:13" ht="12.75">
      <c r="A9" s="99" t="s">
        <v>7</v>
      </c>
      <c r="B9" s="34">
        <f>IF(ISBLANK(B4),0,IF(LEFT(B4,1)="s",1*B3,IF(LEFT(B4,1)="c",CallDelta(OptionPage!$A$2,B5,OptionPage!$A$9,OptionPage!$A$6,OptionPage!$A$4,OptionPage!$A$7)*B3,Putdelta(OptionPage!$A$2,B5,OptionPage!$A$9,OptionPage!$A$6,OptionPage!$A$4,OptionPage!$A$7)*B3)))</f>
        <v>1</v>
      </c>
      <c r="C9" s="114" t="e">
        <f>IF(ISBLANK(C4),0,IF(LEFT(C4,1)="s",1*C3,IF(LEFT(C4,1)="c",CallDelta(OptionPage!$A$2,C5,OptionPage!$A$9,OptionPage!$A$6,OptionPage!$A$4,OptionPage!$A$7)*C3,Putdelta(OptionPage!$A$2,C5,OptionPage!$A$9,OptionPage!$A$6,OptionPage!$A$4,OptionPage!$A$7)*C3)))</f>
        <v>#NAME?</v>
      </c>
      <c r="D9" s="114">
        <f>IF(ISBLANK(D4),0,IF(LEFT(D4,1)="s",1*D3,IF(LEFT(D4,1)="c",CallDelta(OptionPage!$A$2,D5,OptionPage!$A$9,OptionPage!$A$6,OptionPage!$A$4,OptionPage!$A$7)*D3,Putdelta(OptionPage!$A$2,D5,OptionPage!$A$9,OptionPage!$A$6,OptionPage!$A$4,OptionPage!$A$7)*D3)))</f>
        <v>0</v>
      </c>
      <c r="E9" s="114">
        <f>IF(ISBLANK(E4),0,IF(LEFT(E4,1)="s",1*E3,IF(LEFT(E4,1)="c",CallDelta(OptionPage!$A$2,E5,OptionPage!$A$9,OptionPage!$A$6,OptionPage!$A$4,OptionPage!$A$7)*E3,Putdelta(OptionPage!$A$2,E5,OptionPage!$A$9,OptionPage!$A$6,OptionPage!$A$4,OptionPage!$A$7)*E3)))</f>
        <v>0</v>
      </c>
      <c r="F9" s="114">
        <f>IF(ISBLANK(F4),0,IF(LEFT(F4,1)="s",1*F3,IF(LEFT(F4,1)="c",CallDelta(OptionPage!$A$2,F5,OptionPage!$A$9,OptionPage!$A$6,OptionPage!$A$4,OptionPage!$A$7)*F3,Putdelta(OptionPage!$A$2,F5,OptionPage!$A$9,OptionPage!$A$6,OptionPage!$A$4,OptionPage!$A$7)*F3)))</f>
        <v>0</v>
      </c>
      <c r="G9" s="114">
        <f>IF(ISBLANK(G4),0,IF(LEFT(G4,1)="s",1*G3,IF(LEFT(G4,1)="c",CallDelta(OptionPage!$A$2,G5,OptionPage!$A$9,OptionPage!$A$6,OptionPage!$A$4,OptionPage!$A$7)*G3,Putdelta(OptionPage!$A$2,G5,OptionPage!$A$9,OptionPage!$A$6,OptionPage!$A$4,OptionPage!$A$7)*G3)))</f>
        <v>0</v>
      </c>
      <c r="H9" s="114">
        <f>IF(ISBLANK(H4),0,IF(LEFT(H4,1)="s",1*H3,IF(LEFT(H4,1)="c",CallDelta(OptionPage!$A$2,H5,OptionPage!$A$9,OptionPage!$A$6,OptionPage!$A$4,OptionPage!$A$7)*H3,Putdelta(OptionPage!$A$2,H5,OptionPage!$A$9,OptionPage!$A$6,OptionPage!$A$4,OptionPage!$A$7)*H3)))</f>
        <v>0</v>
      </c>
      <c r="I9" s="114">
        <f>IF(ISBLANK(I4),0,IF(LEFT(I4,1)="s",1*I3,IF(LEFT(I4,1)="c",CallDelta(OptionPage!$A$2,I5,OptionPage!$A$9,OptionPage!$A$6,OptionPage!$A$4,OptionPage!$A$7)*I3,Putdelta(OptionPage!$A$2,I5,OptionPage!$A$9,OptionPage!$A$6,OptionPage!$A$4,OptionPage!$A$7)*I3)))</f>
        <v>0</v>
      </c>
      <c r="J9" s="114">
        <f>IF(ISBLANK(J4),0,IF(LEFT(J4,1)="s",1*J3,IF(LEFT(J4,1)="c",CallDelta(OptionPage!$A$2,J5,OptionPage!$A$9,OptionPage!$A$6,OptionPage!$A$4,OptionPage!$A$7)*J3,Putdelta(OptionPage!$A$2,J5,OptionPage!$A$9,OptionPage!$A$6,OptionPage!$A$4,OptionPage!$A$7)*J3)))</f>
        <v>0</v>
      </c>
      <c r="K9" s="115">
        <f>IF(ISBLANK(K4),0,IF(LEFT(K4,1)="s",1*K3,IF(LEFT(K4,1)="c",CallDelta(OptionPage!$A$2,K5,OptionPage!$A$9,OptionPage!$A$6,OptionPage!$A$4,OptionPage!$A$7)*K3,Putdelta(OptionPage!$A$2,K5,OptionPage!$A$9,OptionPage!$A$6,OptionPage!$A$4,OptionPage!$A$7)*K3)))</f>
        <v>0</v>
      </c>
      <c r="L9" s="118" t="e">
        <f>SUM(B9:K9)</f>
        <v>#NAME?</v>
      </c>
      <c r="M9" t="s">
        <v>79</v>
      </c>
    </row>
    <row r="10" spans="1:13" ht="12.75">
      <c r="A10" s="100" t="s">
        <v>8</v>
      </c>
      <c r="B10" s="36">
        <f>IF(ISBLANK(B4),0,IF(LEFT(B4,1)="s",0,Gamma(OptionPage!$A$2,B5,OptionPage!$A$9,OptionPage!$A$6,OptionPage!$A$4,OptionPage!$A$7)*B3))</f>
        <v>0</v>
      </c>
      <c r="C10" s="87" t="e">
        <f>IF(ISBLANK(C4),0,IF(LEFT(C4,1)="s",0,Gamma(OptionPage!$A$2,C5,OptionPage!$A$9,OptionPage!$A$6,OptionPage!$A$4,OptionPage!$A$7)*C3))</f>
        <v>#NAME?</v>
      </c>
      <c r="D10" s="87">
        <f>IF(ISBLANK(D4),0,IF(LEFT(D4,1)="s",0,Gamma(OptionPage!$A$2,D5,OptionPage!$A$9,OptionPage!$A$6,OptionPage!$A$4,OptionPage!$A$7)*D3))</f>
        <v>0</v>
      </c>
      <c r="E10" s="87">
        <f>IF(ISBLANK(E4),0,IF(LEFT(E4,1)="s",0,Gamma(OptionPage!$A$2,E5,OptionPage!$A$9,OptionPage!$A$6,OptionPage!$A$4,OptionPage!$A$7)*E3))</f>
        <v>0</v>
      </c>
      <c r="F10" s="87">
        <f>IF(ISBLANK(F4),0,IF(LEFT(F4,1)="s",0,Gamma(OptionPage!$A$2,F5,OptionPage!$A$9,OptionPage!$A$6,OptionPage!$A$4,OptionPage!$A$7)*F3))</f>
        <v>0</v>
      </c>
      <c r="G10" s="87">
        <f>IF(ISBLANK(G4),0,IF(LEFT(G4,1)="s",0,Gamma(OptionPage!$A$2,G5,OptionPage!$A$9,OptionPage!$A$6,OptionPage!$A$4,OptionPage!$A$7)*G3))</f>
        <v>0</v>
      </c>
      <c r="H10" s="87">
        <f>IF(ISBLANK(H4),0,IF(LEFT(H4,1)="s",0,Gamma(OptionPage!$A$2,H5,OptionPage!$A$9,OptionPage!$A$6,OptionPage!$A$4,OptionPage!$A$7)*H3))</f>
        <v>0</v>
      </c>
      <c r="I10" s="87">
        <f>IF(ISBLANK(I4),0,IF(LEFT(I4,1)="s",0,Gamma(OptionPage!$A$2,I5,OptionPage!$A$9,OptionPage!$A$6,OptionPage!$A$4,OptionPage!$A$7)*I3))</f>
        <v>0</v>
      </c>
      <c r="J10" s="87">
        <f>IF(ISBLANK(J4),0,IF(LEFT(J4,1)="s",0,Gamma(OptionPage!$A$2,J5,OptionPage!$A$9,OptionPage!$A$6,OptionPage!$A$4,OptionPage!$A$7)*J3))</f>
        <v>0</v>
      </c>
      <c r="K10" s="116">
        <f>IF(ISBLANK(K4),0,IF(LEFT(K4,1)="s",0,Gamma(OptionPage!$A$2,K5,OptionPage!$A$9,OptionPage!$A$6,OptionPage!$A$4,OptionPage!$A$7)*K3))</f>
        <v>0</v>
      </c>
      <c r="L10" s="119" t="e">
        <f>SUM(B10:K10)</f>
        <v>#NAME?</v>
      </c>
      <c r="M10" t="s">
        <v>80</v>
      </c>
    </row>
    <row r="11" spans="1:13" ht="12.75">
      <c r="A11" s="100" t="s">
        <v>10</v>
      </c>
      <c r="B11" s="36">
        <f>IF(ISBLANK(B4),0,IF(LEFT(B4,1)="s",0,IF(LEFT(B4,1)="c",CallTheta(OptionPage!$A$2,B5,OptionPage!$A$9,OptionPage!$A$6,OptionPage!$A$4,OptionPage!$A$7)*B3,PutTheta(OptionPage!$A$2,B5,OptionPage!$A$9,OptionPage!$A$6,OptionPage!$A$4,OptionPage!$A$7)*B3)))</f>
        <v>0</v>
      </c>
      <c r="C11" s="87" t="e">
        <f>IF(ISBLANK(C4),0,IF(LEFT(C4,1)="s",0,IF(LEFT(C4,1)="c",CallTheta(OptionPage!$A$2,C5,OptionPage!$A$9,OptionPage!$A$6,OptionPage!$A$4,OptionPage!$A$7)*C3,PutTheta(OptionPage!$A$2,C5,OptionPage!$A$9,OptionPage!$A$6,OptionPage!$A$4,OptionPage!$A$7)*C3)))</f>
        <v>#NAME?</v>
      </c>
      <c r="D11" s="87">
        <f>IF(ISBLANK(D4),0,IF(LEFT(D4,1)="s",0,IF(LEFT(D4,1)="c",CallTheta(OptionPage!$A$2,D5,OptionPage!$A$9,OptionPage!$A$6,OptionPage!$A$4,OptionPage!$A$7)*D3,PutTheta(OptionPage!$A$2,D5,OptionPage!$A$9,OptionPage!$A$6,OptionPage!$A$4,OptionPage!$A$7)*D3)))</f>
        <v>0</v>
      </c>
      <c r="E11" s="87">
        <f>IF(ISBLANK(E4),0,IF(LEFT(E4,1)="s",0,IF(LEFT(E4,1)="c",CallTheta(OptionPage!$A$2,E5,OptionPage!$A$9,OptionPage!$A$6,OptionPage!$A$4,OptionPage!$A$7)*E3,PutTheta(OptionPage!$A$2,E5,OptionPage!$A$9,OptionPage!$A$6,OptionPage!$A$4,OptionPage!$A$7)*E3)))</f>
        <v>0</v>
      </c>
      <c r="F11" s="87">
        <f>IF(ISBLANK(F4),0,IF(LEFT(F4,1)="s",0,IF(LEFT(F4,1)="c",CallTheta(OptionPage!$A$2,F5,OptionPage!$A$9,OptionPage!$A$6,OptionPage!$A$4,OptionPage!$A$7)*F3,PutTheta(OptionPage!$A$2,F5,OptionPage!$A$9,OptionPage!$A$6,OptionPage!$A$4,OptionPage!$A$7)*F3)))</f>
        <v>0</v>
      </c>
      <c r="G11" s="87">
        <f>IF(ISBLANK(G4),0,IF(LEFT(G4,1)="s",0,IF(LEFT(G4,1)="c",CallTheta(OptionPage!$A$2,G5,OptionPage!$A$9,OptionPage!$A$6,OptionPage!$A$4,OptionPage!$A$7)*G3,PutTheta(OptionPage!$A$2,G5,OptionPage!$A$9,OptionPage!$A$6,OptionPage!$A$4,OptionPage!$A$7)*G3)))</f>
        <v>0</v>
      </c>
      <c r="H11" s="87">
        <f>IF(ISBLANK(H4),0,IF(LEFT(H4,1)="s",0,IF(LEFT(H4,1)="c",CallTheta(OptionPage!$A$2,H5,OptionPage!$A$9,OptionPage!$A$6,OptionPage!$A$4,OptionPage!$A$7)*H3,PutTheta(OptionPage!$A$2,H5,OptionPage!$A$9,OptionPage!$A$6,OptionPage!$A$4,OptionPage!$A$7)*H3)))</f>
        <v>0</v>
      </c>
      <c r="I11" s="87">
        <f>IF(ISBLANK(I4),0,IF(LEFT(I4,1)="s",0,IF(LEFT(I4,1)="c",CallTheta(OptionPage!$A$2,I5,OptionPage!$A$9,OptionPage!$A$6,OptionPage!$A$4,OptionPage!$A$7)*I3,PutTheta(OptionPage!$A$2,I5,OptionPage!$A$9,OptionPage!$A$6,OptionPage!$A$4,OptionPage!$A$7)*I3)))</f>
        <v>0</v>
      </c>
      <c r="J11" s="87">
        <f>IF(ISBLANK(J4),0,IF(LEFT(J4,1)="s",0,IF(LEFT(J4,1)="c",CallTheta(OptionPage!$A$2,J5,OptionPage!$A$9,OptionPage!$A$6,OptionPage!$A$4,OptionPage!$A$7)*J3,PutTheta(OptionPage!$A$2,J5,OptionPage!$A$9,OptionPage!$A$6,OptionPage!$A$4,OptionPage!$A$7)*J3)))</f>
        <v>0</v>
      </c>
      <c r="K11" s="116">
        <f>IF(ISBLANK(K4),0,IF(LEFT(K4,1)="s",0,IF(LEFT(K4,1)="c",CallTheta(OptionPage!$A$2,K5,OptionPage!$A$9,OptionPage!$A$6,OptionPage!$A$4,OptionPage!$A$7)*K3,PutTheta(OptionPage!$A$2,K5,OptionPage!$A$9,OptionPage!$A$6,OptionPage!$A$4,OptionPage!$A$7)*K3)))</f>
        <v>0</v>
      </c>
      <c r="L11" s="119" t="e">
        <f>SUM(B11:K11)</f>
        <v>#NAME?</v>
      </c>
      <c r="M11" t="s">
        <v>81</v>
      </c>
    </row>
    <row r="12" spans="1:13" ht="12.75">
      <c r="A12" s="100" t="s">
        <v>9</v>
      </c>
      <c r="B12" s="36">
        <f>IF(ISBLANK(B4),0,IF(LEFT(B4,1)="s",0,vega(OptionPage!$A$2,B5,OptionPage!$A$9,OptionPage!$A$6,OptionPage!$A$4,OptionPage!$A$7)*B3))</f>
        <v>0</v>
      </c>
      <c r="C12" s="87" t="e">
        <f>IF(ISBLANK(C4),0,IF(LEFT(C4,1)="s",0,vega(OptionPage!$A$2,C5,OptionPage!$A$9,OptionPage!$A$6,OptionPage!$A$4,OptionPage!$A$7)*C3))</f>
        <v>#NAME?</v>
      </c>
      <c r="D12" s="87">
        <f>IF(ISBLANK(D4),0,IF(LEFT(D4,1)="s",0,vega(OptionPage!$A$2,D5,OptionPage!$A$9,OptionPage!$A$6,OptionPage!$A$4,OptionPage!$A$7)*D3))</f>
        <v>0</v>
      </c>
      <c r="E12" s="87">
        <f>IF(ISBLANK(E4),0,IF(LEFT(E4,1)="s",0,vega(OptionPage!$A$2,E5,OptionPage!$A$9,OptionPage!$A$6,OptionPage!$A$4,OptionPage!$A$7)*E3))</f>
        <v>0</v>
      </c>
      <c r="F12" s="87">
        <f>IF(ISBLANK(F4),0,IF(LEFT(F4,1)="s",0,vega(OptionPage!$A$2,F5,OptionPage!$A$9,OptionPage!$A$6,OptionPage!$A$4,OptionPage!$A$7)*F3))</f>
        <v>0</v>
      </c>
      <c r="G12" s="87">
        <f>IF(ISBLANK(G4),0,IF(LEFT(G4,1)="s",0,vega(OptionPage!$A$2,G5,OptionPage!$A$9,OptionPage!$A$6,OptionPage!$A$4,OptionPage!$A$7)*G3))</f>
        <v>0</v>
      </c>
      <c r="H12" s="87">
        <f>IF(ISBLANK(H4),0,IF(LEFT(H4,1)="s",0,vega(OptionPage!$A$2,H5,OptionPage!$A$9,OptionPage!$A$6,OptionPage!$A$4,OptionPage!$A$7)*H3))</f>
        <v>0</v>
      </c>
      <c r="I12" s="87">
        <f>IF(ISBLANK(I4),0,IF(LEFT(I4,1)="s",0,vega(OptionPage!$A$2,I5,OptionPage!$A$9,OptionPage!$A$6,OptionPage!$A$4,OptionPage!$A$7)*I3))</f>
        <v>0</v>
      </c>
      <c r="J12" s="87">
        <f>IF(ISBLANK(J4),0,IF(LEFT(J4,1)="s",0,vega(OptionPage!$A$2,J5,OptionPage!$A$9,OptionPage!$A$6,OptionPage!$A$4,OptionPage!$A$7)*J3))</f>
        <v>0</v>
      </c>
      <c r="K12" s="116">
        <f>IF(ISBLANK(K4),0,IF(LEFT(K4,1)="s",0,vega(OptionPage!$A$2,K5,OptionPage!$A$9,OptionPage!$A$6,OptionPage!$A$4,OptionPage!$A$7)*K3))</f>
        <v>0</v>
      </c>
      <c r="L12" s="119" t="e">
        <f>SUM(B12:K12)</f>
        <v>#NAME?</v>
      </c>
      <c r="M12" t="s">
        <v>82</v>
      </c>
    </row>
    <row r="13" spans="1:13" ht="12.75">
      <c r="A13" s="102" t="s">
        <v>40</v>
      </c>
      <c r="B13" s="39">
        <f>IF(ISBLANK(B4),0,IF(LEFT(B4,1)="s",0,IF(LEFT(B4,1)="c",CallRho(OptionPage!$A$2,B5,OptionPage!$A$9,OptionPage!$A$6,OptionPage!$A$4,OptionPage!$A$7)*B3,PutRho(OptionPage!$A$2,B5,OptionPage!$A$9,OptionPage!$A$6,OptionPage!$A$4,OptionPage!$A$7)*B3)))</f>
        <v>0</v>
      </c>
      <c r="C13" s="88" t="e">
        <f>IF(ISBLANK(C4),0,IF(LEFT(C4,1)="s",0,IF(LEFT(C4,1)="c",CallRho(OptionPage!$A$2,C5,OptionPage!$A$9,OptionPage!$A$6,OptionPage!$A$4,OptionPage!$A$7)*C3,PutRho(OptionPage!$A$2,C5,OptionPage!$A$9,OptionPage!$A$6,OptionPage!$A$4,OptionPage!$A$7)*C3)))</f>
        <v>#NAME?</v>
      </c>
      <c r="D13" s="88">
        <f>IF(ISBLANK(D4),0,IF(LEFT(D4,1)="s",0,IF(LEFT(D4,1)="c",CallRho(OptionPage!$A$2,D5,OptionPage!$A$9,OptionPage!$A$6,OptionPage!$A$4,OptionPage!$A$7)*D3,PutRho(OptionPage!$A$2,D5,OptionPage!$A$9,OptionPage!$A$6,OptionPage!$A$4,OptionPage!$A$7)*D3)))</f>
        <v>0</v>
      </c>
      <c r="E13" s="88">
        <f>IF(ISBLANK(E4),0,IF(LEFT(E4,1)="s",0,IF(LEFT(E4,1)="c",CallRho(OptionPage!$A$2,E5,OptionPage!$A$9,OptionPage!$A$6,OptionPage!$A$4,OptionPage!$A$7)*E3,PutRho(OptionPage!$A$2,E5,OptionPage!$A$9,OptionPage!$A$6,OptionPage!$A$4,OptionPage!$A$7)*E3)))</f>
        <v>0</v>
      </c>
      <c r="F13" s="88">
        <f>IF(ISBLANK(F4),0,IF(LEFT(F4,1)="s",0,IF(LEFT(F4,1)="c",CallRho(OptionPage!$A$2,F5,OptionPage!$A$9,OptionPage!$A$6,OptionPage!$A$4,OptionPage!$A$7)*F3,PutRho(OptionPage!$A$2,F5,OptionPage!$A$9,OptionPage!$A$6,OptionPage!$A$4,OptionPage!$A$7)*F3)))</f>
        <v>0</v>
      </c>
      <c r="G13" s="88">
        <f>IF(ISBLANK(G4),0,IF(LEFT(G4,1)="s",0,IF(LEFT(G4,1)="c",CallRho(OptionPage!$A$2,G5,OptionPage!$A$9,OptionPage!$A$6,OptionPage!$A$4,OptionPage!$A$7)*G3,PutRho(OptionPage!$A$2,G5,OptionPage!$A$9,OptionPage!$A$6,OptionPage!$A$4,OptionPage!$A$7)*G3)))</f>
        <v>0</v>
      </c>
      <c r="H13" s="88">
        <f>IF(ISBLANK(H4),0,IF(LEFT(H4,1)="s",0,IF(LEFT(H4,1)="c",CallRho(OptionPage!$A$2,H5,OptionPage!$A$9,OptionPage!$A$6,OptionPage!$A$4,OptionPage!$A$7)*H3,PutRho(OptionPage!$A$2,H5,OptionPage!$A$9,OptionPage!$A$6,OptionPage!$A$4,OptionPage!$A$7)*H3)))</f>
        <v>0</v>
      </c>
      <c r="I13" s="88">
        <f>IF(ISBLANK(I4),0,IF(LEFT(I4,1)="s",0,IF(LEFT(I4,1)="c",CallRho(OptionPage!$A$2,I5,OptionPage!$A$9,OptionPage!$A$6,OptionPage!$A$4,OptionPage!$A$7)*I3,PutRho(OptionPage!$A$2,I5,OptionPage!$A$9,OptionPage!$A$6,OptionPage!$A$4,OptionPage!$A$7)*I3)))</f>
        <v>0</v>
      </c>
      <c r="J13" s="88">
        <f>IF(ISBLANK(J4),0,IF(LEFT(J4,1)="s",0,IF(LEFT(J4,1)="c",CallRho(OptionPage!$A$2,J5,OptionPage!$A$9,OptionPage!$A$6,OptionPage!$A$4,OptionPage!$A$7)*J3,PutRho(OptionPage!$A$2,J5,OptionPage!$A$9,OptionPage!$A$6,OptionPage!$A$4,OptionPage!$A$7)*J3)))</f>
        <v>0</v>
      </c>
      <c r="K13" s="117">
        <f>IF(ISBLANK(K4),0,IF(LEFT(K4,1)="s",0,IF(LEFT(K4,1)="c",CallRho(OptionPage!$A$2,K5,OptionPage!$A$9,OptionPage!$A$6,OptionPage!$A$4,OptionPage!$A$7)*K3,PutRho(OptionPage!$A$2,K5,OptionPage!$A$9,OptionPage!$A$6,OptionPage!$A$4,OptionPage!$A$7)*K3)))</f>
        <v>0</v>
      </c>
      <c r="L13" s="120" t="e">
        <f>SUM(B13:K13)</f>
        <v>#NAME?</v>
      </c>
      <c r="M13" t="s">
        <v>83</v>
      </c>
    </row>
    <row r="15" spans="2:11" ht="12.75"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2.75">
      <c r="A16" s="31" t="s">
        <v>73</v>
      </c>
      <c r="C16" s="30"/>
      <c r="D16" s="30"/>
      <c r="E16" s="30"/>
      <c r="F16" s="30"/>
      <c r="G16" s="30"/>
      <c r="H16" s="30"/>
      <c r="I16" s="133"/>
      <c r="J16" s="30"/>
      <c r="K16" s="30"/>
    </row>
    <row r="17" spans="1:11" ht="12.75">
      <c r="A17" s="30">
        <v>1</v>
      </c>
      <c r="B17" s="30"/>
      <c r="C17" s="30"/>
      <c r="D17" s="30"/>
      <c r="E17" s="30"/>
      <c r="F17" s="30"/>
      <c r="G17" s="30"/>
      <c r="H17" s="30"/>
      <c r="I17" s="134"/>
      <c r="K17" s="30"/>
    </row>
    <row r="18" spans="2:12" ht="12.75">
      <c r="B18" s="30"/>
      <c r="C18" s="30"/>
      <c r="D18" s="30"/>
      <c r="E18" s="30"/>
      <c r="F18" s="30"/>
      <c r="G18" s="30"/>
      <c r="H18" s="30"/>
      <c r="I18" s="134"/>
      <c r="K18" s="95"/>
      <c r="L18" s="47"/>
    </row>
    <row r="19" spans="2:12" ht="12.75">
      <c r="B19" s="30"/>
      <c r="C19" s="30"/>
      <c r="D19" s="30"/>
      <c r="E19" s="30"/>
      <c r="F19" s="30"/>
      <c r="G19" s="30"/>
      <c r="H19" s="30"/>
      <c r="I19" s="134"/>
      <c r="K19" s="95"/>
      <c r="L19" s="47"/>
    </row>
    <row r="20" spans="2:12" ht="12.75">
      <c r="B20" s="30"/>
      <c r="C20" s="30"/>
      <c r="D20" s="30"/>
      <c r="E20" s="30"/>
      <c r="F20" s="30"/>
      <c r="G20" s="30"/>
      <c r="H20" s="30"/>
      <c r="I20" s="134"/>
      <c r="K20" s="95"/>
      <c r="L20" s="47"/>
    </row>
    <row r="21" spans="2:12" ht="12.75">
      <c r="B21" s="30"/>
      <c r="C21" s="30"/>
      <c r="D21" s="30"/>
      <c r="E21" s="30"/>
      <c r="F21" s="30"/>
      <c r="G21" s="30"/>
      <c r="H21" s="30"/>
      <c r="I21" s="134"/>
      <c r="K21" s="95"/>
      <c r="L21" s="47"/>
    </row>
    <row r="22" spans="2:11" ht="12.75">
      <c r="B22" s="30"/>
      <c r="C22" s="30"/>
      <c r="D22" s="30"/>
      <c r="E22" s="30"/>
      <c r="F22" s="30"/>
      <c r="G22" s="30"/>
      <c r="H22" s="30"/>
      <c r="I22" s="135"/>
      <c r="K22" s="30"/>
    </row>
    <row r="23" spans="2:11" ht="12.75">
      <c r="B23" s="30"/>
      <c r="C23" s="30"/>
      <c r="D23" s="30"/>
      <c r="E23" s="30"/>
      <c r="F23" s="30"/>
      <c r="G23" s="30"/>
      <c r="H23" s="30"/>
      <c r="I23" s="133"/>
      <c r="J23" s="30"/>
      <c r="K23" s="30"/>
    </row>
    <row r="24" spans="2:11" ht="12.75">
      <c r="B24" s="30"/>
      <c r="C24" s="30"/>
      <c r="D24" s="30"/>
      <c r="E24" s="30"/>
      <c r="F24" s="30"/>
      <c r="G24" s="30"/>
      <c r="H24" s="30"/>
      <c r="I24" s="135"/>
      <c r="J24" s="30"/>
      <c r="K24" s="30"/>
    </row>
    <row r="25" spans="2:11" ht="12.75">
      <c r="B25" s="30"/>
      <c r="C25" s="30"/>
      <c r="D25" s="30"/>
      <c r="E25" s="30"/>
      <c r="F25" s="30"/>
      <c r="G25" s="30"/>
      <c r="H25" s="30"/>
      <c r="I25" s="136"/>
      <c r="J25" s="30"/>
      <c r="K25" s="30"/>
    </row>
    <row r="26" spans="2:11" ht="12.75">
      <c r="B26" s="30"/>
      <c r="C26" s="30"/>
      <c r="D26" s="30"/>
      <c r="E26" s="30"/>
      <c r="F26" s="30"/>
      <c r="G26" s="30"/>
      <c r="H26" s="30"/>
      <c r="I26" s="137"/>
      <c r="J26" s="30"/>
      <c r="K26" s="30"/>
    </row>
    <row r="27" spans="2:11" ht="12.75">
      <c r="B27" s="30"/>
      <c r="C27" s="30"/>
      <c r="D27" s="30"/>
      <c r="E27" s="30"/>
      <c r="F27" s="30"/>
      <c r="G27" s="30"/>
      <c r="H27" s="30"/>
      <c r="I27" s="134"/>
      <c r="J27" s="30"/>
      <c r="K27" s="30"/>
    </row>
    <row r="28" spans="2:11" ht="12.75">
      <c r="B28" s="30"/>
      <c r="C28" s="30"/>
      <c r="D28" s="30"/>
      <c r="E28" s="30"/>
      <c r="F28" s="30"/>
      <c r="G28" s="30"/>
      <c r="H28" s="30"/>
      <c r="I28" s="134"/>
      <c r="J28" s="30"/>
      <c r="K28" s="30"/>
    </row>
    <row r="29" spans="2:11" ht="12.75">
      <c r="B29" s="30"/>
      <c r="C29" s="30"/>
      <c r="D29" s="30"/>
      <c r="E29" s="30"/>
      <c r="F29" s="30"/>
      <c r="G29" s="30"/>
      <c r="H29" s="30"/>
      <c r="I29" s="137"/>
      <c r="J29" s="30"/>
      <c r="K29" s="30"/>
    </row>
    <row r="30" spans="2:11" ht="12.75">
      <c r="B30" s="30"/>
      <c r="C30" s="30"/>
      <c r="D30" s="30"/>
      <c r="E30" s="30"/>
      <c r="F30" s="30"/>
      <c r="G30" s="30"/>
      <c r="H30" s="30"/>
      <c r="I30" s="134"/>
      <c r="J30" s="30"/>
      <c r="K30" s="30"/>
    </row>
    <row r="31" spans="2:11" ht="12.75"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2:11" ht="12.75"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2:11" ht="12.75"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ht="12.75">
      <c r="B34" s="131" t="s">
        <v>71</v>
      </c>
    </row>
    <row r="35" spans="1:13" ht="12.75">
      <c r="A35" s="96" t="s">
        <v>0</v>
      </c>
      <c r="B35" s="97" t="s">
        <v>55</v>
      </c>
      <c r="C35" s="97" t="s">
        <v>56</v>
      </c>
      <c r="D35" s="97" t="s">
        <v>57</v>
      </c>
      <c r="E35" s="97" t="s">
        <v>58</v>
      </c>
      <c r="F35" s="97" t="s">
        <v>59</v>
      </c>
      <c r="G35" s="97" t="s">
        <v>60</v>
      </c>
      <c r="H35" s="97" t="s">
        <v>61</v>
      </c>
      <c r="I35" s="97" t="s">
        <v>62</v>
      </c>
      <c r="J35" s="97" t="s">
        <v>63</v>
      </c>
      <c r="K35" s="97" t="s">
        <v>64</v>
      </c>
      <c r="L35" s="3" t="s">
        <v>66</v>
      </c>
      <c r="M35" t="s">
        <v>67</v>
      </c>
    </row>
    <row r="36" spans="1:13" ht="12.75">
      <c r="A36" s="124">
        <f>A37-$A$17</f>
        <v>20</v>
      </c>
      <c r="B36" s="126">
        <f aca="true" t="shared" si="1" ref="B36:K46">IF(ISBLANK(B$4),0,IF(LEFT(B$4)="c",((MAX($A36-B$5,0)*B$3)-(B$8*B$3)),IF(LEFT(B$4)="p",((MAX(B$5-$A36,0)*B$3)-(B$8*B$3)),($A36-B$5)*B$3)))</f>
        <v>-5</v>
      </c>
      <c r="C36" s="127" t="e">
        <f t="shared" si="1"/>
        <v>#NAME?</v>
      </c>
      <c r="D36" s="127">
        <f t="shared" si="1"/>
        <v>0</v>
      </c>
      <c r="E36" s="127">
        <f t="shared" si="1"/>
        <v>0</v>
      </c>
      <c r="F36" s="127">
        <f t="shared" si="1"/>
        <v>0</v>
      </c>
      <c r="G36" s="127">
        <f t="shared" si="1"/>
        <v>0</v>
      </c>
      <c r="H36" s="127">
        <f t="shared" si="1"/>
        <v>0</v>
      </c>
      <c r="I36" s="127">
        <f t="shared" si="1"/>
        <v>0</v>
      </c>
      <c r="J36" s="127">
        <f t="shared" si="1"/>
        <v>0</v>
      </c>
      <c r="K36" s="128">
        <f t="shared" si="1"/>
        <v>0</v>
      </c>
      <c r="L36" s="79" t="e">
        <f>SUM(B36:K36)</f>
        <v>#NAME?</v>
      </c>
      <c r="M36" s="30" t="e">
        <f>IF(OR(AND(L36&gt;0,L37&gt;0),(AND(L36&lt;0,L37&lt;0))),0,INTERCEPT(A36:A37,L36:L37))</f>
        <v>#NAME?</v>
      </c>
    </row>
    <row r="37" spans="1:13" ht="12.75">
      <c r="A37" s="124">
        <f>A38-$A$17</f>
        <v>21</v>
      </c>
      <c r="B37" s="129">
        <f t="shared" si="1"/>
        <v>-4</v>
      </c>
      <c r="C37" s="78" t="e">
        <f t="shared" si="1"/>
        <v>#NAME?</v>
      </c>
      <c r="D37" s="78">
        <f t="shared" si="1"/>
        <v>0</v>
      </c>
      <c r="E37" s="78">
        <f t="shared" si="1"/>
        <v>0</v>
      </c>
      <c r="F37" s="78">
        <f t="shared" si="1"/>
        <v>0</v>
      </c>
      <c r="G37" s="78">
        <f t="shared" si="1"/>
        <v>0</v>
      </c>
      <c r="H37" s="78">
        <f t="shared" si="1"/>
        <v>0</v>
      </c>
      <c r="I37" s="78">
        <f t="shared" si="1"/>
        <v>0</v>
      </c>
      <c r="J37" s="78">
        <f t="shared" si="1"/>
        <v>0</v>
      </c>
      <c r="K37" s="79">
        <f t="shared" si="1"/>
        <v>0</v>
      </c>
      <c r="L37" s="79" t="e">
        <f aca="true" t="shared" si="2" ref="L37:L46">SUM(B37:K37)</f>
        <v>#NAME?</v>
      </c>
      <c r="M37" s="30" t="e">
        <f aca="true" t="shared" si="3" ref="M37:M46">IF(OR(AND(L37&gt;0,L38&gt;0),(AND(L37&lt;0,L38&lt;0))),0,INTERCEPT(A37:A38,L37:L38))</f>
        <v>#NAME?</v>
      </c>
    </row>
    <row r="38" spans="1:13" ht="12.75">
      <c r="A38" s="124">
        <f>A39-$A$17</f>
        <v>22</v>
      </c>
      <c r="B38" s="129">
        <f t="shared" si="1"/>
        <v>-3</v>
      </c>
      <c r="C38" s="78" t="e">
        <f t="shared" si="1"/>
        <v>#NAME?</v>
      </c>
      <c r="D38" s="78">
        <f t="shared" si="1"/>
        <v>0</v>
      </c>
      <c r="E38" s="78">
        <f t="shared" si="1"/>
        <v>0</v>
      </c>
      <c r="F38" s="78">
        <f t="shared" si="1"/>
        <v>0</v>
      </c>
      <c r="G38" s="78">
        <f t="shared" si="1"/>
        <v>0</v>
      </c>
      <c r="H38" s="78">
        <f t="shared" si="1"/>
        <v>0</v>
      </c>
      <c r="I38" s="78">
        <f t="shared" si="1"/>
        <v>0</v>
      </c>
      <c r="J38" s="78">
        <f t="shared" si="1"/>
        <v>0</v>
      </c>
      <c r="K38" s="79">
        <f t="shared" si="1"/>
        <v>0</v>
      </c>
      <c r="L38" s="79" t="e">
        <f t="shared" si="2"/>
        <v>#NAME?</v>
      </c>
      <c r="M38" s="30" t="e">
        <f t="shared" si="3"/>
        <v>#NAME?</v>
      </c>
    </row>
    <row r="39" spans="1:13" ht="12.75">
      <c r="A39" s="124">
        <f>A40-$A$17</f>
        <v>23</v>
      </c>
      <c r="B39" s="129">
        <f t="shared" si="1"/>
        <v>-2</v>
      </c>
      <c r="C39" s="78" t="e">
        <f t="shared" si="1"/>
        <v>#NAME?</v>
      </c>
      <c r="D39" s="78">
        <f t="shared" si="1"/>
        <v>0</v>
      </c>
      <c r="E39" s="78">
        <f t="shared" si="1"/>
        <v>0</v>
      </c>
      <c r="F39" s="78">
        <f t="shared" si="1"/>
        <v>0</v>
      </c>
      <c r="G39" s="78">
        <f t="shared" si="1"/>
        <v>0</v>
      </c>
      <c r="H39" s="78">
        <f t="shared" si="1"/>
        <v>0</v>
      </c>
      <c r="I39" s="78">
        <f t="shared" si="1"/>
        <v>0</v>
      </c>
      <c r="J39" s="78">
        <f t="shared" si="1"/>
        <v>0</v>
      </c>
      <c r="K39" s="79">
        <f t="shared" si="1"/>
        <v>0</v>
      </c>
      <c r="L39" s="79" t="e">
        <f t="shared" si="2"/>
        <v>#NAME?</v>
      </c>
      <c r="M39" s="30" t="e">
        <f t="shared" si="3"/>
        <v>#NAME?</v>
      </c>
    </row>
    <row r="40" spans="1:13" ht="12.75">
      <c r="A40" s="124">
        <f>A41-$A$17</f>
        <v>24</v>
      </c>
      <c r="B40" s="129">
        <f t="shared" si="1"/>
        <v>-1</v>
      </c>
      <c r="C40" s="78" t="e">
        <f t="shared" si="1"/>
        <v>#NAME?</v>
      </c>
      <c r="D40" s="78">
        <f t="shared" si="1"/>
        <v>0</v>
      </c>
      <c r="E40" s="78">
        <f t="shared" si="1"/>
        <v>0</v>
      </c>
      <c r="F40" s="78">
        <f t="shared" si="1"/>
        <v>0</v>
      </c>
      <c r="G40" s="78">
        <f t="shared" si="1"/>
        <v>0</v>
      </c>
      <c r="H40" s="78">
        <f t="shared" si="1"/>
        <v>0</v>
      </c>
      <c r="I40" s="78">
        <f t="shared" si="1"/>
        <v>0</v>
      </c>
      <c r="J40" s="78">
        <f t="shared" si="1"/>
        <v>0</v>
      </c>
      <c r="K40" s="79">
        <f t="shared" si="1"/>
        <v>0</v>
      </c>
      <c r="L40" s="79" t="e">
        <f t="shared" si="2"/>
        <v>#NAME?</v>
      </c>
      <c r="M40" s="30" t="e">
        <f t="shared" si="3"/>
        <v>#NAME?</v>
      </c>
    </row>
    <row r="41" spans="1:13" ht="12.75">
      <c r="A41" s="124">
        <f>OptionPage!A2</f>
        <v>25</v>
      </c>
      <c r="B41" s="129">
        <f t="shared" si="1"/>
        <v>0</v>
      </c>
      <c r="C41" s="78" t="e">
        <f t="shared" si="1"/>
        <v>#NAME?</v>
      </c>
      <c r="D41" s="78">
        <f t="shared" si="1"/>
        <v>0</v>
      </c>
      <c r="E41" s="78">
        <f t="shared" si="1"/>
        <v>0</v>
      </c>
      <c r="F41" s="78">
        <f t="shared" si="1"/>
        <v>0</v>
      </c>
      <c r="G41" s="78">
        <f t="shared" si="1"/>
        <v>0</v>
      </c>
      <c r="H41" s="78">
        <f t="shared" si="1"/>
        <v>0</v>
      </c>
      <c r="I41" s="78">
        <f t="shared" si="1"/>
        <v>0</v>
      </c>
      <c r="J41" s="78">
        <f t="shared" si="1"/>
        <v>0</v>
      </c>
      <c r="K41" s="79">
        <f t="shared" si="1"/>
        <v>0</v>
      </c>
      <c r="L41" s="79" t="e">
        <f t="shared" si="2"/>
        <v>#NAME?</v>
      </c>
      <c r="M41" s="30" t="e">
        <f t="shared" si="3"/>
        <v>#NAME?</v>
      </c>
    </row>
    <row r="42" spans="1:13" ht="12.75">
      <c r="A42" s="124">
        <f>A41+$A$17</f>
        <v>26</v>
      </c>
      <c r="B42" s="129">
        <f t="shared" si="1"/>
        <v>1</v>
      </c>
      <c r="C42" s="78" t="e">
        <f t="shared" si="1"/>
        <v>#NAME?</v>
      </c>
      <c r="D42" s="78">
        <f t="shared" si="1"/>
        <v>0</v>
      </c>
      <c r="E42" s="78">
        <f t="shared" si="1"/>
        <v>0</v>
      </c>
      <c r="F42" s="78">
        <f t="shared" si="1"/>
        <v>0</v>
      </c>
      <c r="G42" s="78">
        <f t="shared" si="1"/>
        <v>0</v>
      </c>
      <c r="H42" s="78">
        <f t="shared" si="1"/>
        <v>0</v>
      </c>
      <c r="I42" s="78">
        <f t="shared" si="1"/>
        <v>0</v>
      </c>
      <c r="J42" s="78">
        <f t="shared" si="1"/>
        <v>0</v>
      </c>
      <c r="K42" s="79">
        <f t="shared" si="1"/>
        <v>0</v>
      </c>
      <c r="L42" s="79" t="e">
        <f t="shared" si="2"/>
        <v>#NAME?</v>
      </c>
      <c r="M42" s="30" t="e">
        <f t="shared" si="3"/>
        <v>#NAME?</v>
      </c>
    </row>
    <row r="43" spans="1:13" ht="12.75">
      <c r="A43" s="124">
        <f>A42+$A$17</f>
        <v>27</v>
      </c>
      <c r="B43" s="129">
        <f t="shared" si="1"/>
        <v>2</v>
      </c>
      <c r="C43" s="78" t="e">
        <f t="shared" si="1"/>
        <v>#NAME?</v>
      </c>
      <c r="D43" s="78">
        <f t="shared" si="1"/>
        <v>0</v>
      </c>
      <c r="E43" s="78">
        <f t="shared" si="1"/>
        <v>0</v>
      </c>
      <c r="F43" s="78">
        <f t="shared" si="1"/>
        <v>0</v>
      </c>
      <c r="G43" s="78">
        <f t="shared" si="1"/>
        <v>0</v>
      </c>
      <c r="H43" s="78">
        <f t="shared" si="1"/>
        <v>0</v>
      </c>
      <c r="I43" s="78">
        <f t="shared" si="1"/>
        <v>0</v>
      </c>
      <c r="J43" s="78">
        <f t="shared" si="1"/>
        <v>0</v>
      </c>
      <c r="K43" s="79">
        <f t="shared" si="1"/>
        <v>0</v>
      </c>
      <c r="L43" s="79" t="e">
        <f t="shared" si="2"/>
        <v>#NAME?</v>
      </c>
      <c r="M43" s="30" t="e">
        <f t="shared" si="3"/>
        <v>#NAME?</v>
      </c>
    </row>
    <row r="44" spans="1:13" ht="12.75">
      <c r="A44" s="124">
        <f>A43+$A$17</f>
        <v>28</v>
      </c>
      <c r="B44" s="129">
        <f t="shared" si="1"/>
        <v>3</v>
      </c>
      <c r="C44" s="78" t="e">
        <f t="shared" si="1"/>
        <v>#NAME?</v>
      </c>
      <c r="D44" s="78">
        <f t="shared" si="1"/>
        <v>0</v>
      </c>
      <c r="E44" s="78">
        <f t="shared" si="1"/>
        <v>0</v>
      </c>
      <c r="F44" s="78">
        <f t="shared" si="1"/>
        <v>0</v>
      </c>
      <c r="G44" s="78">
        <f t="shared" si="1"/>
        <v>0</v>
      </c>
      <c r="H44" s="78">
        <f t="shared" si="1"/>
        <v>0</v>
      </c>
      <c r="I44" s="78">
        <f t="shared" si="1"/>
        <v>0</v>
      </c>
      <c r="J44" s="78">
        <f t="shared" si="1"/>
        <v>0</v>
      </c>
      <c r="K44" s="79">
        <f t="shared" si="1"/>
        <v>0</v>
      </c>
      <c r="L44" s="79" t="e">
        <f t="shared" si="2"/>
        <v>#NAME?</v>
      </c>
      <c r="M44" s="30" t="e">
        <f t="shared" si="3"/>
        <v>#NAME?</v>
      </c>
    </row>
    <row r="45" spans="1:13" ht="12.75">
      <c r="A45" s="124">
        <f>A44+$A$17</f>
        <v>29</v>
      </c>
      <c r="B45" s="129">
        <f t="shared" si="1"/>
        <v>4</v>
      </c>
      <c r="C45" s="78" t="e">
        <f t="shared" si="1"/>
        <v>#NAME?</v>
      </c>
      <c r="D45" s="78">
        <f t="shared" si="1"/>
        <v>0</v>
      </c>
      <c r="E45" s="78">
        <f t="shared" si="1"/>
        <v>0</v>
      </c>
      <c r="F45" s="78">
        <f t="shared" si="1"/>
        <v>0</v>
      </c>
      <c r="G45" s="78">
        <f t="shared" si="1"/>
        <v>0</v>
      </c>
      <c r="H45" s="78">
        <f t="shared" si="1"/>
        <v>0</v>
      </c>
      <c r="I45" s="78">
        <f t="shared" si="1"/>
        <v>0</v>
      </c>
      <c r="J45" s="78">
        <f t="shared" si="1"/>
        <v>0</v>
      </c>
      <c r="K45" s="79">
        <f t="shared" si="1"/>
        <v>0</v>
      </c>
      <c r="L45" s="79" t="e">
        <f t="shared" si="2"/>
        <v>#NAME?</v>
      </c>
      <c r="M45" s="30" t="e">
        <f t="shared" si="3"/>
        <v>#NAME?</v>
      </c>
    </row>
    <row r="46" spans="1:13" ht="12.75">
      <c r="A46" s="125">
        <f>A45+$A$17</f>
        <v>30</v>
      </c>
      <c r="B46" s="130">
        <f>IF(ISBLANK(B$4),0,IF(LEFT(B$4)="c",((MAX($A46-B$5,0)*B$3)-(B$8*B$3)),IF(LEFT(B$4)="p",((MAX(B$5-$A46,0)*B$3)-(B$8*B$3)),($A46-B$5)*B$3)))</f>
        <v>5</v>
      </c>
      <c r="C46" s="85" t="e">
        <f t="shared" si="1"/>
        <v>#NAME?</v>
      </c>
      <c r="D46" s="85">
        <f t="shared" si="1"/>
        <v>0</v>
      </c>
      <c r="E46" s="85">
        <f t="shared" si="1"/>
        <v>0</v>
      </c>
      <c r="F46" s="85">
        <f t="shared" si="1"/>
        <v>0</v>
      </c>
      <c r="G46" s="85">
        <f t="shared" si="1"/>
        <v>0</v>
      </c>
      <c r="H46" s="85">
        <f t="shared" si="1"/>
        <v>0</v>
      </c>
      <c r="I46" s="85">
        <f t="shared" si="1"/>
        <v>0</v>
      </c>
      <c r="J46" s="85">
        <f t="shared" si="1"/>
        <v>0</v>
      </c>
      <c r="K46" s="86">
        <f t="shared" si="1"/>
        <v>0</v>
      </c>
      <c r="L46" s="86" t="e">
        <f t="shared" si="2"/>
        <v>#NAME?</v>
      </c>
      <c r="M46" s="30" t="e">
        <f t="shared" si="3"/>
        <v>#NAME?</v>
      </c>
    </row>
    <row r="48" ht="12.75">
      <c r="B48" s="131" t="s">
        <v>89</v>
      </c>
    </row>
    <row r="49" spans="1:12" ht="12.75">
      <c r="A49" s="96" t="s">
        <v>0</v>
      </c>
      <c r="B49" s="97" t="s">
        <v>55</v>
      </c>
      <c r="C49" s="97" t="s">
        <v>56</v>
      </c>
      <c r="D49" s="97" t="s">
        <v>57</v>
      </c>
      <c r="E49" s="97" t="s">
        <v>58</v>
      </c>
      <c r="F49" s="97" t="s">
        <v>59</v>
      </c>
      <c r="G49" s="97" t="s">
        <v>60</v>
      </c>
      <c r="H49" s="97" t="s">
        <v>61</v>
      </c>
      <c r="I49" s="97" t="s">
        <v>62</v>
      </c>
      <c r="J49" s="97" t="s">
        <v>63</v>
      </c>
      <c r="K49" s="97" t="s">
        <v>64</v>
      </c>
      <c r="L49" s="3" t="s">
        <v>66</v>
      </c>
    </row>
    <row r="50" spans="1:12" ht="12.75">
      <c r="A50" s="124">
        <f>A51-$A$17</f>
        <v>20</v>
      </c>
      <c r="B50" s="126">
        <f>IF(ISBLANK(B$4),0,IF(LEFT(B$4,1)="c",(CallOption($A50,B$5,OptionPage!$A$9,OptionPage!$A$6,OptionPage!$A$4,OptionPage!$A$7)*B$3)-(B$3*B$8),IF(LEFT(B$4)="p",(PutOption($A50,B$5,OptionPage!$A$9,OptionPage!$A$6,OptionPage!$A$4,OptionPage!$A$7)*B$3)-(B$3*B$8),($A50-B$5)*B$3)))</f>
        <v>-5</v>
      </c>
      <c r="C50" s="127" t="e">
        <f>IF(ISBLANK(C$4),0,IF(LEFT(C$4,1)="c",(CallOption($A50,C$5,OptionPage!$A$9,OptionPage!$A$6,OptionPage!$A$4,OptionPage!$A$7)*C$3)-(C$3*C$8),IF(LEFT(C$4)="p",(PutOption($A50,C$5,OptionPage!$A$9,OptionPage!$A$6,OptionPage!$A$4,OptionPage!$A$7)*C$3)-(C$3*C$8),($A50-C$5)*C$3)))</f>
        <v>#NAME?</v>
      </c>
      <c r="D50" s="127">
        <f>IF(ISBLANK(D$4),0,IF(LEFT(D$4,1)="c",(CallOption($A50,D$5,OptionPage!$A$9,OptionPage!$A$6,OptionPage!$A$4,OptionPage!$A$7)*D$3)-(D$3*D$8),IF(LEFT(D$4)="p",(PutOption($A50,D$5,OptionPage!$A$9,OptionPage!$A$6,OptionPage!$A$4,OptionPage!$A$7)*D$3)-(D$3*D$8),($A50-D$5)*D$3)))</f>
        <v>0</v>
      </c>
      <c r="E50" s="127">
        <f>IF(ISBLANK(E$4),0,IF(LEFT(E$4,1)="c",(CallOption($A50,E$5,OptionPage!$A$9,OptionPage!$A$6,OptionPage!$A$4,OptionPage!$A$7)*E$3)-(E$3*E$8),IF(LEFT(E$4)="p",(PutOption($A50,E$5,OptionPage!$A$9,OptionPage!$A$6,OptionPage!$A$4,OptionPage!$A$7)*E$3)-(E$3*E$8),($A50-E$5)*E$3)))</f>
        <v>0</v>
      </c>
      <c r="F50" s="127">
        <f>IF(ISBLANK(F$4),0,IF(LEFT(F$4,1)="c",(CallOption($A50,F$5,OptionPage!$A$9,OptionPage!$A$6,OptionPage!$A$4,OptionPage!$A$7)*F$3)-(F$3*F$8),IF(LEFT(F$4)="p",(PutOption($A50,F$5,OptionPage!$A$9,OptionPage!$A$6,OptionPage!$A$4,OptionPage!$A$7)*F$3)-(F$3*F$8),($A50-F$5)*F$3)))</f>
        <v>0</v>
      </c>
      <c r="G50" s="127">
        <f>IF(ISBLANK(G$4),0,IF(LEFT(G$4,1)="c",(CallOption($A50,G$5,OptionPage!$A$9,OptionPage!$A$6,OptionPage!$A$4,OptionPage!$A$7)*G$3)-(G$3*G$8),IF(LEFT(G$4)="p",(PutOption($A50,G$5,OptionPage!$A$9,OptionPage!$A$6,OptionPage!$A$4,OptionPage!$A$7)*G$3)-(G$3*G$8),($A50-G$5)*G$3)))</f>
        <v>0</v>
      </c>
      <c r="H50" s="127">
        <f>IF(ISBLANK(H$4),0,IF(LEFT(H$4,1)="c",(CallOption($A50,H$5,OptionPage!$A$9,OptionPage!$A$6,OptionPage!$A$4,OptionPage!$A$7)*H$3)-(H$3*H$8),IF(LEFT(H$4)="p",(PutOption($A50,H$5,OptionPage!$A$9,OptionPage!$A$6,OptionPage!$A$4,OptionPage!$A$7)*H$3)-(H$3*H$8),($A50-H$5)*H$3)))</f>
        <v>0</v>
      </c>
      <c r="I50" s="127">
        <f>IF(ISBLANK(I$4),0,IF(LEFT(I$4,1)="c",(CallOption($A50,I$5,OptionPage!$A$9,OptionPage!$A$6,OptionPage!$A$4,OptionPage!$A$7)*I$3)-(I$3*I$8),IF(LEFT(I$4)="p",(PutOption($A50,I$5,OptionPage!$A$9,OptionPage!$A$6,OptionPage!$A$4,OptionPage!$A$7)*I$3)-(I$3*I$8),($A50-I$5)*I$3)))</f>
        <v>0</v>
      </c>
      <c r="J50" s="127">
        <f>IF(ISBLANK(J$4),0,IF(LEFT(J$4,1)="c",(CallOption($A50,J$5,OptionPage!$A$9,OptionPage!$A$6,OptionPage!$A$4,OptionPage!$A$7)*J$3)-(J$3*J$8),IF(LEFT(J$4)="p",(PutOption($A50,J$5,OptionPage!$A$9,OptionPage!$A$6,OptionPage!$A$4,OptionPage!$A$7)*J$3)-(J$3*J$8),($A50-J$5)*J$3)))</f>
        <v>0</v>
      </c>
      <c r="K50" s="128">
        <f>IF(ISBLANK(K$4),0,IF(LEFT(K$4,1)="c",(CallOption($A50,K$5,OptionPage!$A$9,OptionPage!$A$6,OptionPage!$A$4,OptionPage!$A$7)*K$3)-(K$3*K$8),IF(LEFT(K$4)="p",(PutOption($A50,K$5,OptionPage!$A$9,OptionPage!$A$6,OptionPage!$A$4,OptionPage!$A$7)*K$3)-(K$3*K$8),($A50-K$5)*K$3)))</f>
        <v>0</v>
      </c>
      <c r="L50" s="79" t="e">
        <f aca="true" t="shared" si="4" ref="L50:L60">SUM(B50:K50)</f>
        <v>#NAME?</v>
      </c>
    </row>
    <row r="51" spans="1:12" ht="12.75">
      <c r="A51" s="124">
        <f>A52-$A$17</f>
        <v>21</v>
      </c>
      <c r="B51" s="129">
        <f>IF(ISBLANK(B$4),0,IF(LEFT(B$4,1)="c",(CallOption($A51,B$5,OptionPage!$A$9,OptionPage!$A$6,OptionPage!$A$4,OptionPage!$A$7)*B$3)-(B$3*B$8),IF(LEFT(B$4)="p",(PutOption($A51,B$5,OptionPage!$A$9,OptionPage!$A$6,OptionPage!$A$4,OptionPage!$A$7)*B$3)-(B$3*B$8),($A51-B$5)*B$3)))</f>
        <v>-4</v>
      </c>
      <c r="C51" s="78" t="e">
        <f>IF(ISBLANK(C$4),0,IF(LEFT(C$4,1)="c",(CallOption($A51,C$5,OptionPage!$A$9,OptionPage!$A$6,OptionPage!$A$4,OptionPage!$A$7)*C$3)-(C$3*C$8),IF(LEFT(C$4)="p",(PutOption($A51,C$5,OptionPage!$A$9,OptionPage!$A$6,OptionPage!$A$4,OptionPage!$A$7)*C$3)-(C$3*C$8),($A51-C$5)*C$3)))</f>
        <v>#NAME?</v>
      </c>
      <c r="D51" s="78">
        <f>IF(ISBLANK(D$4),0,IF(LEFT(D$4,1)="c",(CallOption($A51,D$5,OptionPage!$A$9,OptionPage!$A$6,OptionPage!$A$4,OptionPage!$A$7)*D$3)-(D$3*D$8),IF(LEFT(D$4)="p",(PutOption($A51,D$5,OptionPage!$A$9,OptionPage!$A$6,OptionPage!$A$4,OptionPage!$A$7)*D$3)-(D$3*D$8),($A51-D$5)*D$3)))</f>
        <v>0</v>
      </c>
      <c r="E51" s="78">
        <f>IF(ISBLANK(E$4),0,IF(LEFT(E$4,1)="c",(CallOption($A51,E$5,OptionPage!$A$9,OptionPage!$A$6,OptionPage!$A$4,OptionPage!$A$7)*E$3)-(E$3*E$8),IF(LEFT(E$4)="p",(PutOption($A51,E$5,OptionPage!$A$9,OptionPage!$A$6,OptionPage!$A$4,OptionPage!$A$7)*E$3)-(E$3*E$8),($A51-E$5)*E$3)))</f>
        <v>0</v>
      </c>
      <c r="F51" s="78">
        <f>IF(ISBLANK(F$4),0,IF(LEFT(F$4,1)="c",(CallOption($A51,F$5,OptionPage!$A$9,OptionPage!$A$6,OptionPage!$A$4,OptionPage!$A$7)*F$3)-(F$3*F$8),IF(LEFT(F$4)="p",(PutOption($A51,F$5,OptionPage!$A$9,OptionPage!$A$6,OptionPage!$A$4,OptionPage!$A$7)*F$3)-(F$3*F$8),($A51-F$5)*F$3)))</f>
        <v>0</v>
      </c>
      <c r="G51" s="78">
        <f>IF(ISBLANK(G$4),0,IF(LEFT(G$4,1)="c",(CallOption($A51,G$5,OptionPage!$A$9,OptionPage!$A$6,OptionPage!$A$4,OptionPage!$A$7)*G$3)-(G$3*G$8),IF(LEFT(G$4)="p",(PutOption($A51,G$5,OptionPage!$A$9,OptionPage!$A$6,OptionPage!$A$4,OptionPage!$A$7)*G$3)-(G$3*G$8),($A51-G$5)*G$3)))</f>
        <v>0</v>
      </c>
      <c r="H51" s="78">
        <f>IF(ISBLANK(H$4),0,IF(LEFT(H$4,1)="c",(CallOption($A51,H$5,OptionPage!$A$9,OptionPage!$A$6,OptionPage!$A$4,OptionPage!$A$7)*H$3)-(H$3*H$8),IF(LEFT(H$4)="p",(PutOption($A51,H$5,OptionPage!$A$9,OptionPage!$A$6,OptionPage!$A$4,OptionPage!$A$7)*H$3)-(H$3*H$8),($A51-H$5)*H$3)))</f>
        <v>0</v>
      </c>
      <c r="I51" s="78">
        <f>IF(ISBLANK(I$4),0,IF(LEFT(I$4,1)="c",(CallOption($A51,I$5,OptionPage!$A$9,OptionPage!$A$6,OptionPage!$A$4,OptionPage!$A$7)*I$3)-(I$3*I$8),IF(LEFT(I$4)="p",(PutOption($A51,I$5,OptionPage!$A$9,OptionPage!$A$6,OptionPage!$A$4,OptionPage!$A$7)*I$3)-(I$3*I$8),($A51-I$5)*I$3)))</f>
        <v>0</v>
      </c>
      <c r="J51" s="78">
        <f>IF(ISBLANK(J$4),0,IF(LEFT(J$4,1)="c",(CallOption($A51,J$5,OptionPage!$A$9,OptionPage!$A$6,OptionPage!$A$4,OptionPage!$A$7)*J$3)-(J$3*J$8),IF(LEFT(J$4)="p",(PutOption($A51,J$5,OptionPage!$A$9,OptionPage!$A$6,OptionPage!$A$4,OptionPage!$A$7)*J$3)-(J$3*J$8),($A51-J$5)*J$3)))</f>
        <v>0</v>
      </c>
      <c r="K51" s="79">
        <f>IF(ISBLANK(K$4),0,IF(LEFT(K$4,1)="c",(CallOption($A51,K$5,OptionPage!$A$9,OptionPage!$A$6,OptionPage!$A$4,OptionPage!$A$7)*K$3)-(K$3*K$8),IF(LEFT(K$4)="p",(PutOption($A51,K$5,OptionPage!$A$9,OptionPage!$A$6,OptionPage!$A$4,OptionPage!$A$7)*K$3)-(K$3*K$8),($A51-K$5)*K$3)))</f>
        <v>0</v>
      </c>
      <c r="L51" s="79" t="e">
        <f t="shared" si="4"/>
        <v>#NAME?</v>
      </c>
    </row>
    <row r="52" spans="1:12" ht="12.75">
      <c r="A52" s="124">
        <f>A53-$A$17</f>
        <v>22</v>
      </c>
      <c r="B52" s="129">
        <f>IF(ISBLANK(B$4),0,IF(LEFT(B$4,1)="c",(CallOption($A52,B$5,OptionPage!$A$9,OptionPage!$A$6,OptionPage!$A$4,OptionPage!$A$7)*B$3)-(B$3*B$8),IF(LEFT(B$4)="p",(PutOption($A52,B$5,OptionPage!$A$9,OptionPage!$A$6,OptionPage!$A$4,OptionPage!$A$7)*B$3)-(B$3*B$8),($A52-B$5)*B$3)))</f>
        <v>-3</v>
      </c>
      <c r="C52" s="78" t="e">
        <f>IF(ISBLANK(C$4),0,IF(LEFT(C$4,1)="c",(CallOption($A52,C$5,OptionPage!$A$9,OptionPage!$A$6,OptionPage!$A$4,OptionPage!$A$7)*C$3)-(C$3*C$8),IF(LEFT(C$4)="p",(PutOption($A52,C$5,OptionPage!$A$9,OptionPage!$A$6,OptionPage!$A$4,OptionPage!$A$7)*C$3)-(C$3*C$8),($A52-C$5)*C$3)))</f>
        <v>#NAME?</v>
      </c>
      <c r="D52" s="78">
        <f>IF(ISBLANK(D$4),0,IF(LEFT(D$4,1)="c",(CallOption($A52,D$5,OptionPage!$A$9,OptionPage!$A$6,OptionPage!$A$4,OptionPage!$A$7)*D$3)-(D$3*D$8),IF(LEFT(D$4)="p",(PutOption($A52,D$5,OptionPage!$A$9,OptionPage!$A$6,OptionPage!$A$4,OptionPage!$A$7)*D$3)-(D$3*D$8),($A52-D$5)*D$3)))</f>
        <v>0</v>
      </c>
      <c r="E52" s="78">
        <f>IF(ISBLANK(E$4),0,IF(LEFT(E$4,1)="c",(CallOption($A52,E$5,OptionPage!$A$9,OptionPage!$A$6,OptionPage!$A$4,OptionPage!$A$7)*E$3)-(E$3*E$8),IF(LEFT(E$4)="p",(PutOption($A52,E$5,OptionPage!$A$9,OptionPage!$A$6,OptionPage!$A$4,OptionPage!$A$7)*E$3)-(E$3*E$8),($A52-E$5)*E$3)))</f>
        <v>0</v>
      </c>
      <c r="F52" s="78">
        <f>IF(ISBLANK(F$4),0,IF(LEFT(F$4,1)="c",(CallOption($A52,F$5,OptionPage!$A$9,OptionPage!$A$6,OptionPage!$A$4,OptionPage!$A$7)*F$3)-(F$3*F$8),IF(LEFT(F$4)="p",(PutOption($A52,F$5,OptionPage!$A$9,OptionPage!$A$6,OptionPage!$A$4,OptionPage!$A$7)*F$3)-(F$3*F$8),($A52-F$5)*F$3)))</f>
        <v>0</v>
      </c>
      <c r="G52" s="78">
        <f>IF(ISBLANK(G$4),0,IF(LEFT(G$4,1)="c",(CallOption($A52,G$5,OptionPage!$A$9,OptionPage!$A$6,OptionPage!$A$4,OptionPage!$A$7)*G$3)-(G$3*G$8),IF(LEFT(G$4)="p",(PutOption($A52,G$5,OptionPage!$A$9,OptionPage!$A$6,OptionPage!$A$4,OptionPage!$A$7)*G$3)-(G$3*G$8),($A52-G$5)*G$3)))</f>
        <v>0</v>
      </c>
      <c r="H52" s="78">
        <f>IF(ISBLANK(H$4),0,IF(LEFT(H$4,1)="c",(CallOption($A52,H$5,OptionPage!$A$9,OptionPage!$A$6,OptionPage!$A$4,OptionPage!$A$7)*H$3)-(H$3*H$8),IF(LEFT(H$4)="p",(PutOption($A52,H$5,OptionPage!$A$9,OptionPage!$A$6,OptionPage!$A$4,OptionPage!$A$7)*H$3)-(H$3*H$8),($A52-H$5)*H$3)))</f>
        <v>0</v>
      </c>
      <c r="I52" s="78">
        <f>IF(ISBLANK(I$4),0,IF(LEFT(I$4,1)="c",(CallOption($A52,I$5,OptionPage!$A$9,OptionPage!$A$6,OptionPage!$A$4,OptionPage!$A$7)*I$3)-(I$3*I$8),IF(LEFT(I$4)="p",(PutOption($A52,I$5,OptionPage!$A$9,OptionPage!$A$6,OptionPage!$A$4,OptionPage!$A$7)*I$3)-(I$3*I$8),($A52-I$5)*I$3)))</f>
        <v>0</v>
      </c>
      <c r="J52" s="78">
        <f>IF(ISBLANK(J$4),0,IF(LEFT(J$4,1)="c",(CallOption($A52,J$5,OptionPage!$A$9,OptionPage!$A$6,OptionPage!$A$4,OptionPage!$A$7)*J$3)-(J$3*J$8),IF(LEFT(J$4)="p",(PutOption($A52,J$5,OptionPage!$A$9,OptionPage!$A$6,OptionPage!$A$4,OptionPage!$A$7)*J$3)-(J$3*J$8),($A52-J$5)*J$3)))</f>
        <v>0</v>
      </c>
      <c r="K52" s="79">
        <f>IF(ISBLANK(K$4),0,IF(LEFT(K$4,1)="c",(CallOption($A52,K$5,OptionPage!$A$9,OptionPage!$A$6,OptionPage!$A$4,OptionPage!$A$7)*K$3)-(K$3*K$8),IF(LEFT(K$4)="p",(PutOption($A52,K$5,OptionPage!$A$9,OptionPage!$A$6,OptionPage!$A$4,OptionPage!$A$7)*K$3)-(K$3*K$8),($A52-K$5)*K$3)))</f>
        <v>0</v>
      </c>
      <c r="L52" s="79" t="e">
        <f t="shared" si="4"/>
        <v>#NAME?</v>
      </c>
    </row>
    <row r="53" spans="1:12" ht="12.75">
      <c r="A53" s="124">
        <f>A54-$A$17</f>
        <v>23</v>
      </c>
      <c r="B53" s="129">
        <f>IF(ISBLANK(B$4),0,IF(LEFT(B$4,1)="c",(CallOption($A53,B$5,OptionPage!$A$9,OptionPage!$A$6,OptionPage!$A$4,OptionPage!$A$7)*B$3)-(B$3*B$8),IF(LEFT(B$4)="p",(PutOption($A53,B$5,OptionPage!$A$9,OptionPage!$A$6,OptionPage!$A$4,OptionPage!$A$7)*B$3)-(B$3*B$8),($A53-B$5)*B$3)))</f>
        <v>-2</v>
      </c>
      <c r="C53" s="78" t="e">
        <f>IF(ISBLANK(C$4),0,IF(LEFT(C$4,1)="c",(CallOption($A53,C$5,OptionPage!$A$9,OptionPage!$A$6,OptionPage!$A$4,OptionPage!$A$7)*C$3)-(C$3*C$8),IF(LEFT(C$4)="p",(PutOption($A53,C$5,OptionPage!$A$9,OptionPage!$A$6,OptionPage!$A$4,OptionPage!$A$7)*C$3)-(C$3*C$8),($A53-C$5)*C$3)))</f>
        <v>#NAME?</v>
      </c>
      <c r="D53" s="78">
        <f>IF(ISBLANK(D$4),0,IF(LEFT(D$4,1)="c",(CallOption($A53,D$5,OptionPage!$A$9,OptionPage!$A$6,OptionPage!$A$4,OptionPage!$A$7)*D$3)-(D$3*D$8),IF(LEFT(D$4)="p",(PutOption($A53,D$5,OptionPage!$A$9,OptionPage!$A$6,OptionPage!$A$4,OptionPage!$A$7)*D$3)-(D$3*D$8),($A53-D$5)*D$3)))</f>
        <v>0</v>
      </c>
      <c r="E53" s="78">
        <f>IF(ISBLANK(E$4),0,IF(LEFT(E$4,1)="c",(CallOption($A53,E$5,OptionPage!$A$9,OptionPage!$A$6,OptionPage!$A$4,OptionPage!$A$7)*E$3)-(E$3*E$8),IF(LEFT(E$4)="p",(PutOption($A53,E$5,OptionPage!$A$9,OptionPage!$A$6,OptionPage!$A$4,OptionPage!$A$7)*E$3)-(E$3*E$8),($A53-E$5)*E$3)))</f>
        <v>0</v>
      </c>
      <c r="F53" s="78">
        <f>IF(ISBLANK(F$4),0,IF(LEFT(F$4,1)="c",(CallOption($A53,F$5,OptionPage!$A$9,OptionPage!$A$6,OptionPage!$A$4,OptionPage!$A$7)*F$3)-(F$3*F$8),IF(LEFT(F$4)="p",(PutOption($A53,F$5,OptionPage!$A$9,OptionPage!$A$6,OptionPage!$A$4,OptionPage!$A$7)*F$3)-(F$3*F$8),($A53-F$5)*F$3)))</f>
        <v>0</v>
      </c>
      <c r="G53" s="78">
        <f>IF(ISBLANK(G$4),0,IF(LEFT(G$4,1)="c",(CallOption($A53,G$5,OptionPage!$A$9,OptionPage!$A$6,OptionPage!$A$4,OptionPage!$A$7)*G$3)-(G$3*G$8),IF(LEFT(G$4)="p",(PutOption($A53,G$5,OptionPage!$A$9,OptionPage!$A$6,OptionPage!$A$4,OptionPage!$A$7)*G$3)-(G$3*G$8),($A53-G$5)*G$3)))</f>
        <v>0</v>
      </c>
      <c r="H53" s="78">
        <f>IF(ISBLANK(H$4),0,IF(LEFT(H$4,1)="c",(CallOption($A53,H$5,OptionPage!$A$9,OptionPage!$A$6,OptionPage!$A$4,OptionPage!$A$7)*H$3)-(H$3*H$8),IF(LEFT(H$4)="p",(PutOption($A53,H$5,OptionPage!$A$9,OptionPage!$A$6,OptionPage!$A$4,OptionPage!$A$7)*H$3)-(H$3*H$8),($A53-H$5)*H$3)))</f>
        <v>0</v>
      </c>
      <c r="I53" s="78">
        <f>IF(ISBLANK(I$4),0,IF(LEFT(I$4,1)="c",(CallOption($A53,I$5,OptionPage!$A$9,OptionPage!$A$6,OptionPage!$A$4,OptionPage!$A$7)*I$3)-(I$3*I$8),IF(LEFT(I$4)="p",(PutOption($A53,I$5,OptionPage!$A$9,OptionPage!$A$6,OptionPage!$A$4,OptionPage!$A$7)*I$3)-(I$3*I$8),($A53-I$5)*I$3)))</f>
        <v>0</v>
      </c>
      <c r="J53" s="78">
        <f>IF(ISBLANK(J$4),0,IF(LEFT(J$4,1)="c",(CallOption($A53,J$5,OptionPage!$A$9,OptionPage!$A$6,OptionPage!$A$4,OptionPage!$A$7)*J$3)-(J$3*J$8),IF(LEFT(J$4)="p",(PutOption($A53,J$5,OptionPage!$A$9,OptionPage!$A$6,OptionPage!$A$4,OptionPage!$A$7)*J$3)-(J$3*J$8),($A53-J$5)*J$3)))</f>
        <v>0</v>
      </c>
      <c r="K53" s="79">
        <f>IF(ISBLANK(K$4),0,IF(LEFT(K$4,1)="c",(CallOption($A53,K$5,OptionPage!$A$9,OptionPage!$A$6,OptionPage!$A$4,OptionPage!$A$7)*K$3)-(K$3*K$8),IF(LEFT(K$4)="p",(PutOption($A53,K$5,OptionPage!$A$9,OptionPage!$A$6,OptionPage!$A$4,OptionPage!$A$7)*K$3)-(K$3*K$8),($A53-K$5)*K$3)))</f>
        <v>0</v>
      </c>
      <c r="L53" s="79" t="e">
        <f t="shared" si="4"/>
        <v>#NAME?</v>
      </c>
    </row>
    <row r="54" spans="1:12" ht="12.75">
      <c r="A54" s="124">
        <f>A55-$A$17</f>
        <v>24</v>
      </c>
      <c r="B54" s="129">
        <f>IF(ISBLANK(B$4),0,IF(LEFT(B$4,1)="c",(CallOption($A54,B$5,OptionPage!$A$9,OptionPage!$A$6,OptionPage!$A$4,OptionPage!$A$7)*B$3)-(B$3*B$8),IF(LEFT(B$4)="p",(PutOption($A54,B$5,OptionPage!$A$9,OptionPage!$A$6,OptionPage!$A$4,OptionPage!$A$7)*B$3)-(B$3*B$8),($A54-B$5)*B$3)))</f>
        <v>-1</v>
      </c>
      <c r="C54" s="78" t="e">
        <f>IF(ISBLANK(C$4),0,IF(LEFT(C$4,1)="c",(CallOption($A54,C$5,OptionPage!$A$9,OptionPage!$A$6,OptionPage!$A$4,OptionPage!$A$7)*C$3)-(C$3*C$8),IF(LEFT(C$4)="p",(PutOption($A54,C$5,OptionPage!$A$9,OptionPage!$A$6,OptionPage!$A$4,OptionPage!$A$7)*C$3)-(C$3*C$8),($A54-C$5)*C$3)))</f>
        <v>#NAME?</v>
      </c>
      <c r="D54" s="78">
        <f>IF(ISBLANK(D$4),0,IF(LEFT(D$4,1)="c",(CallOption($A54,D$5,OptionPage!$A$9,OptionPage!$A$6,OptionPage!$A$4,OptionPage!$A$7)*D$3)-(D$3*D$8),IF(LEFT(D$4)="p",(PutOption($A54,D$5,OptionPage!$A$9,OptionPage!$A$6,OptionPage!$A$4,OptionPage!$A$7)*D$3)-(D$3*D$8),($A54-D$5)*D$3)))</f>
        <v>0</v>
      </c>
      <c r="E54" s="78">
        <f>IF(ISBLANK(E$4),0,IF(LEFT(E$4,1)="c",(CallOption($A54,E$5,OptionPage!$A$9,OptionPage!$A$6,OptionPage!$A$4,OptionPage!$A$7)*E$3)-(E$3*E$8),IF(LEFT(E$4)="p",(PutOption($A54,E$5,OptionPage!$A$9,OptionPage!$A$6,OptionPage!$A$4,OptionPage!$A$7)*E$3)-(E$3*E$8),($A54-E$5)*E$3)))</f>
        <v>0</v>
      </c>
      <c r="F54" s="78">
        <f>IF(ISBLANK(F$4),0,IF(LEFT(F$4,1)="c",(CallOption($A54,F$5,OptionPage!$A$9,OptionPage!$A$6,OptionPage!$A$4,OptionPage!$A$7)*F$3)-(F$3*F$8),IF(LEFT(F$4)="p",(PutOption($A54,F$5,OptionPage!$A$9,OptionPage!$A$6,OptionPage!$A$4,OptionPage!$A$7)*F$3)-(F$3*F$8),($A54-F$5)*F$3)))</f>
        <v>0</v>
      </c>
      <c r="G54" s="78">
        <f>IF(ISBLANK(G$4),0,IF(LEFT(G$4,1)="c",(CallOption($A54,G$5,OptionPage!$A$9,OptionPage!$A$6,OptionPage!$A$4,OptionPage!$A$7)*G$3)-(G$3*G$8),IF(LEFT(G$4)="p",(PutOption($A54,G$5,OptionPage!$A$9,OptionPage!$A$6,OptionPage!$A$4,OptionPage!$A$7)*G$3)-(G$3*G$8),($A54-G$5)*G$3)))</f>
        <v>0</v>
      </c>
      <c r="H54" s="78">
        <f>IF(ISBLANK(H$4),0,IF(LEFT(H$4,1)="c",(CallOption($A54,H$5,OptionPage!$A$9,OptionPage!$A$6,OptionPage!$A$4,OptionPage!$A$7)*H$3)-(H$3*H$8),IF(LEFT(H$4)="p",(PutOption($A54,H$5,OptionPage!$A$9,OptionPage!$A$6,OptionPage!$A$4,OptionPage!$A$7)*H$3)-(H$3*H$8),($A54-H$5)*H$3)))</f>
        <v>0</v>
      </c>
      <c r="I54" s="78">
        <f>IF(ISBLANK(I$4),0,IF(LEFT(I$4,1)="c",(CallOption($A54,I$5,OptionPage!$A$9,OptionPage!$A$6,OptionPage!$A$4,OptionPage!$A$7)*I$3)-(I$3*I$8),IF(LEFT(I$4)="p",(PutOption($A54,I$5,OptionPage!$A$9,OptionPage!$A$6,OptionPage!$A$4,OptionPage!$A$7)*I$3)-(I$3*I$8),($A54-I$5)*I$3)))</f>
        <v>0</v>
      </c>
      <c r="J54" s="78">
        <f>IF(ISBLANK(J$4),0,IF(LEFT(J$4,1)="c",(CallOption($A54,J$5,OptionPage!$A$9,OptionPage!$A$6,OptionPage!$A$4,OptionPage!$A$7)*J$3)-(J$3*J$8),IF(LEFT(J$4)="p",(PutOption($A54,J$5,OptionPage!$A$9,OptionPage!$A$6,OptionPage!$A$4,OptionPage!$A$7)*J$3)-(J$3*J$8),($A54-J$5)*J$3)))</f>
        <v>0</v>
      </c>
      <c r="K54" s="79">
        <f>IF(ISBLANK(K$4),0,IF(LEFT(K$4,1)="c",(CallOption($A54,K$5,OptionPage!$A$9,OptionPage!$A$6,OptionPage!$A$4,OptionPage!$A$7)*K$3)-(K$3*K$8),IF(LEFT(K$4)="p",(PutOption($A54,K$5,OptionPage!$A$9,OptionPage!$A$6,OptionPage!$A$4,OptionPage!$A$7)*K$3)-(K$3*K$8),($A54-K$5)*K$3)))</f>
        <v>0</v>
      </c>
      <c r="L54" s="79" t="e">
        <f t="shared" si="4"/>
        <v>#NAME?</v>
      </c>
    </row>
    <row r="55" spans="1:12" ht="12.75">
      <c r="A55" s="124">
        <f>OptionPage!A2</f>
        <v>25</v>
      </c>
      <c r="B55" s="129">
        <f>IF(ISBLANK(B$4),0,IF(LEFT(B$4,1)="c",(CallOption($A55,B$5,OptionPage!$A$9,OptionPage!$A$6,OptionPage!$A$4,OptionPage!$A$7)*B$3)-(B$3*B$8),IF(LEFT(B$4)="p",(PutOption($A55,B$5,OptionPage!$A$9,OptionPage!$A$6,OptionPage!$A$4,OptionPage!$A$7)*B$3)-(B$3*B$8),($A55-B$5)*B$3)))</f>
        <v>0</v>
      </c>
      <c r="C55" s="78" t="e">
        <f>IF(ISBLANK(C$4),0,IF(LEFT(C$4,1)="c",(CallOption($A55,C$5,OptionPage!$A$9,OptionPage!$A$6,OptionPage!$A$4,OptionPage!$A$7)*C$3)-(C$3*C$8),IF(LEFT(C$4)="p",(PutOption($A55,C$5,OptionPage!$A$9,OptionPage!$A$6,OptionPage!$A$4,OptionPage!$A$7)*C$3)-(C$3*C$8),($A55-C$5)*C$3)))</f>
        <v>#NAME?</v>
      </c>
      <c r="D55" s="78">
        <f>IF(ISBLANK(D$4),0,IF(LEFT(D$4,1)="c",(CallOption($A55,D$5,OptionPage!$A$9,OptionPage!$A$6,OptionPage!$A$4,OptionPage!$A$7)*D$3)-(D$3*D$8),IF(LEFT(D$4)="p",(PutOption($A55,D$5,OptionPage!$A$9,OptionPage!$A$6,OptionPage!$A$4,OptionPage!$A$7)*D$3)-(D$3*D$8),($A55-D$5)*D$3)))</f>
        <v>0</v>
      </c>
      <c r="E55" s="78">
        <f>IF(ISBLANK(E$4),0,IF(LEFT(E$4,1)="c",(CallOption($A55,E$5,OptionPage!$A$9,OptionPage!$A$6,OptionPage!$A$4,OptionPage!$A$7)*E$3)-(E$3*E$8),IF(LEFT(E$4)="p",(PutOption($A55,E$5,OptionPage!$A$9,OptionPage!$A$6,OptionPage!$A$4,OptionPage!$A$7)*E$3)-(E$3*E$8),($A55-E$5)*E$3)))</f>
        <v>0</v>
      </c>
      <c r="F55" s="78">
        <f>IF(ISBLANK(F$4),0,IF(LEFT(F$4,1)="c",(CallOption($A55,F$5,OptionPage!$A$9,OptionPage!$A$6,OptionPage!$A$4,OptionPage!$A$7)*F$3)-(F$3*F$8),IF(LEFT(F$4)="p",(PutOption($A55,F$5,OptionPage!$A$9,OptionPage!$A$6,OptionPage!$A$4,OptionPage!$A$7)*F$3)-(F$3*F$8),($A55-F$5)*F$3)))</f>
        <v>0</v>
      </c>
      <c r="G55" s="78">
        <f>IF(ISBLANK(G$4),0,IF(LEFT(G$4,1)="c",(CallOption($A55,G$5,OptionPage!$A$9,OptionPage!$A$6,OptionPage!$A$4,OptionPage!$A$7)*G$3)-(G$3*G$8),IF(LEFT(G$4)="p",(PutOption($A55,G$5,OptionPage!$A$9,OptionPage!$A$6,OptionPage!$A$4,OptionPage!$A$7)*G$3)-(G$3*G$8),($A55-G$5)*G$3)))</f>
        <v>0</v>
      </c>
      <c r="H55" s="78">
        <f>IF(ISBLANK(H$4),0,IF(LEFT(H$4,1)="c",(CallOption($A55,H$5,OptionPage!$A$9,OptionPage!$A$6,OptionPage!$A$4,OptionPage!$A$7)*H$3)-(H$3*H$8),IF(LEFT(H$4)="p",(PutOption($A55,H$5,OptionPage!$A$9,OptionPage!$A$6,OptionPage!$A$4,OptionPage!$A$7)*H$3)-(H$3*H$8),($A55-H$5)*H$3)))</f>
        <v>0</v>
      </c>
      <c r="I55" s="78">
        <f>IF(ISBLANK(I$4),0,IF(LEFT(I$4,1)="c",(CallOption($A55,I$5,OptionPage!$A$9,OptionPage!$A$6,OptionPage!$A$4,OptionPage!$A$7)*I$3)-(I$3*I$8),IF(LEFT(I$4)="p",(PutOption($A55,I$5,OptionPage!$A$9,OptionPage!$A$6,OptionPage!$A$4,OptionPage!$A$7)*I$3)-(I$3*I$8),($A55-I$5)*I$3)))</f>
        <v>0</v>
      </c>
      <c r="J55" s="78">
        <f>IF(ISBLANK(J$4),0,IF(LEFT(J$4,1)="c",(CallOption($A55,J$5,OptionPage!$A$9,OptionPage!$A$6,OptionPage!$A$4,OptionPage!$A$7)*J$3)-(J$3*J$8),IF(LEFT(J$4)="p",(PutOption($A55,J$5,OptionPage!$A$9,OptionPage!$A$6,OptionPage!$A$4,OptionPage!$A$7)*J$3)-(J$3*J$8),($A55-J$5)*J$3)))</f>
        <v>0</v>
      </c>
      <c r="K55" s="79">
        <f>IF(ISBLANK(K$4),0,IF(LEFT(K$4,1)="c",(CallOption($A55,K$5,OptionPage!$A$9,OptionPage!$A$6,OptionPage!$A$4,OptionPage!$A$7)*K$3)-(K$3*K$8),IF(LEFT(K$4)="p",(PutOption($A55,K$5,OptionPage!$A$9,OptionPage!$A$6,OptionPage!$A$4,OptionPage!$A$7)*K$3)-(K$3*K$8),($A55-K$5)*K$3)))</f>
        <v>0</v>
      </c>
      <c r="L55" s="79" t="e">
        <f t="shared" si="4"/>
        <v>#NAME?</v>
      </c>
    </row>
    <row r="56" spans="1:12" ht="12.75">
      <c r="A56" s="124">
        <f>A55+$A$17</f>
        <v>26</v>
      </c>
      <c r="B56" s="129">
        <f>IF(ISBLANK(B$4),0,IF(LEFT(B$4,1)="c",(CallOption($A56,B$5,OptionPage!$A$9,OptionPage!$A$6,OptionPage!$A$4,OptionPage!$A$7)*B$3)-(B$3*B$8),IF(LEFT(B$4)="p",(PutOption($A56,B$5,OptionPage!$A$9,OptionPage!$A$6,OptionPage!$A$4,OptionPage!$A$7)*B$3)-(B$3*B$8),($A56-B$5)*B$3)))</f>
        <v>1</v>
      </c>
      <c r="C56" s="78" t="e">
        <f>IF(ISBLANK(C$4),0,IF(LEFT(C$4,1)="c",(CallOption($A56,C$5,OptionPage!$A$9,OptionPage!$A$6,OptionPage!$A$4,OptionPage!$A$7)*C$3)-(C$3*C$8),IF(LEFT(C$4)="p",(PutOption($A56,C$5,OptionPage!$A$9,OptionPage!$A$6,OptionPage!$A$4,OptionPage!$A$7)*C$3)-(C$3*C$8),($A56-C$5)*C$3)))</f>
        <v>#NAME?</v>
      </c>
      <c r="D56" s="78">
        <f>IF(ISBLANK(D$4),0,IF(LEFT(D$4,1)="c",(CallOption($A56,D$5,OptionPage!$A$9,OptionPage!$A$6,OptionPage!$A$4,OptionPage!$A$7)*D$3)-(D$3*D$8),IF(LEFT(D$4)="p",(PutOption($A56,D$5,OptionPage!$A$9,OptionPage!$A$6,OptionPage!$A$4,OptionPage!$A$7)*D$3)-(D$3*D$8),($A56-D$5)*D$3)))</f>
        <v>0</v>
      </c>
      <c r="E56" s="78">
        <f>IF(ISBLANK(E$4),0,IF(LEFT(E$4,1)="c",(CallOption($A56,E$5,OptionPage!$A$9,OptionPage!$A$6,OptionPage!$A$4,OptionPage!$A$7)*E$3)-(E$3*E$8),IF(LEFT(E$4)="p",(PutOption($A56,E$5,OptionPage!$A$9,OptionPage!$A$6,OptionPage!$A$4,OptionPage!$A$7)*E$3)-(E$3*E$8),($A56-E$5)*E$3)))</f>
        <v>0</v>
      </c>
      <c r="F56" s="78">
        <f>IF(ISBLANK(F$4),0,IF(LEFT(F$4,1)="c",(CallOption($A56,F$5,OptionPage!$A$9,OptionPage!$A$6,OptionPage!$A$4,OptionPage!$A$7)*F$3)-(F$3*F$8),IF(LEFT(F$4)="p",(PutOption($A56,F$5,OptionPage!$A$9,OptionPage!$A$6,OptionPage!$A$4,OptionPage!$A$7)*F$3)-(F$3*F$8),($A56-F$5)*F$3)))</f>
        <v>0</v>
      </c>
      <c r="G56" s="78">
        <f>IF(ISBLANK(G$4),0,IF(LEFT(G$4,1)="c",(CallOption($A56,G$5,OptionPage!$A$9,OptionPage!$A$6,OptionPage!$A$4,OptionPage!$A$7)*G$3)-(G$3*G$8),IF(LEFT(G$4)="p",(PutOption($A56,G$5,OptionPage!$A$9,OptionPage!$A$6,OptionPage!$A$4,OptionPage!$A$7)*G$3)-(G$3*G$8),($A56-G$5)*G$3)))</f>
        <v>0</v>
      </c>
      <c r="H56" s="78">
        <f>IF(ISBLANK(H$4),0,IF(LEFT(H$4,1)="c",(CallOption($A56,H$5,OptionPage!$A$9,OptionPage!$A$6,OptionPage!$A$4,OptionPage!$A$7)*H$3)-(H$3*H$8),IF(LEFT(H$4)="p",(PutOption($A56,H$5,OptionPage!$A$9,OptionPage!$A$6,OptionPage!$A$4,OptionPage!$A$7)*H$3)-(H$3*H$8),($A56-H$5)*H$3)))</f>
        <v>0</v>
      </c>
      <c r="I56" s="78">
        <f>IF(ISBLANK(I$4),0,IF(LEFT(I$4,1)="c",(CallOption($A56,I$5,OptionPage!$A$9,OptionPage!$A$6,OptionPage!$A$4,OptionPage!$A$7)*I$3)-(I$3*I$8),IF(LEFT(I$4)="p",(PutOption($A56,I$5,OptionPage!$A$9,OptionPage!$A$6,OptionPage!$A$4,OptionPage!$A$7)*I$3)-(I$3*I$8),($A56-I$5)*I$3)))</f>
        <v>0</v>
      </c>
      <c r="J56" s="78">
        <f>IF(ISBLANK(J$4),0,IF(LEFT(J$4,1)="c",(CallOption($A56,J$5,OptionPage!$A$9,OptionPage!$A$6,OptionPage!$A$4,OptionPage!$A$7)*J$3)-(J$3*J$8),IF(LEFT(J$4)="p",(PutOption($A56,J$5,OptionPage!$A$9,OptionPage!$A$6,OptionPage!$A$4,OptionPage!$A$7)*J$3)-(J$3*J$8),($A56-J$5)*J$3)))</f>
        <v>0</v>
      </c>
      <c r="K56" s="79">
        <f>IF(ISBLANK(K$4),0,IF(LEFT(K$4,1)="c",(CallOption($A56,K$5,OptionPage!$A$9,OptionPage!$A$6,OptionPage!$A$4,OptionPage!$A$7)*K$3)-(K$3*K$8),IF(LEFT(K$4)="p",(PutOption($A56,K$5,OptionPage!$A$9,OptionPage!$A$6,OptionPage!$A$4,OptionPage!$A$7)*K$3)-(K$3*K$8),($A56-K$5)*K$3)))</f>
        <v>0</v>
      </c>
      <c r="L56" s="79" t="e">
        <f t="shared" si="4"/>
        <v>#NAME?</v>
      </c>
    </row>
    <row r="57" spans="1:12" ht="12.75">
      <c r="A57" s="124">
        <f>A56+$A$17</f>
        <v>27</v>
      </c>
      <c r="B57" s="129">
        <f>IF(ISBLANK(B$4),0,IF(LEFT(B$4,1)="c",(CallOption($A57,B$5,OptionPage!$A$9,OptionPage!$A$6,OptionPage!$A$4,OptionPage!$A$7)*B$3)-(B$3*B$8),IF(LEFT(B$4)="p",(PutOption($A57,B$5,OptionPage!$A$9,OptionPage!$A$6,OptionPage!$A$4,OptionPage!$A$7)*B$3)-(B$3*B$8),($A57-B$5)*B$3)))</f>
        <v>2</v>
      </c>
      <c r="C57" s="78" t="e">
        <f>IF(ISBLANK(C$4),0,IF(LEFT(C$4,1)="c",(CallOption($A57,C$5,OptionPage!$A$9,OptionPage!$A$6,OptionPage!$A$4,OptionPage!$A$7)*C$3)-(C$3*C$8),IF(LEFT(C$4)="p",(PutOption($A57,C$5,OptionPage!$A$9,OptionPage!$A$6,OptionPage!$A$4,OptionPage!$A$7)*C$3)-(C$3*C$8),($A57-C$5)*C$3)))</f>
        <v>#NAME?</v>
      </c>
      <c r="D57" s="78">
        <f>IF(ISBLANK(D$4),0,IF(LEFT(D$4,1)="c",(CallOption($A57,D$5,OptionPage!$A$9,OptionPage!$A$6,OptionPage!$A$4,OptionPage!$A$7)*D$3)-(D$3*D$8),IF(LEFT(D$4)="p",(PutOption($A57,D$5,OptionPage!$A$9,OptionPage!$A$6,OptionPage!$A$4,OptionPage!$A$7)*D$3)-(D$3*D$8),($A57-D$5)*D$3)))</f>
        <v>0</v>
      </c>
      <c r="E57" s="78">
        <f>IF(ISBLANK(E$4),0,IF(LEFT(E$4,1)="c",(CallOption($A57,E$5,OptionPage!$A$9,OptionPage!$A$6,OptionPage!$A$4,OptionPage!$A$7)*E$3)-(E$3*E$8),IF(LEFT(E$4)="p",(PutOption($A57,E$5,OptionPage!$A$9,OptionPage!$A$6,OptionPage!$A$4,OptionPage!$A$7)*E$3)-(E$3*E$8),($A57-E$5)*E$3)))</f>
        <v>0</v>
      </c>
      <c r="F57" s="78">
        <f>IF(ISBLANK(F$4),0,IF(LEFT(F$4,1)="c",(CallOption($A57,F$5,OptionPage!$A$9,OptionPage!$A$6,OptionPage!$A$4,OptionPage!$A$7)*F$3)-(F$3*F$8),IF(LEFT(F$4)="p",(PutOption($A57,F$5,OptionPage!$A$9,OptionPage!$A$6,OptionPage!$A$4,OptionPage!$A$7)*F$3)-(F$3*F$8),($A57-F$5)*F$3)))</f>
        <v>0</v>
      </c>
      <c r="G57" s="78">
        <f>IF(ISBLANK(G$4),0,IF(LEFT(G$4,1)="c",(CallOption($A57,G$5,OptionPage!$A$9,OptionPage!$A$6,OptionPage!$A$4,OptionPage!$A$7)*G$3)-(G$3*G$8),IF(LEFT(G$4)="p",(PutOption($A57,G$5,OptionPage!$A$9,OptionPage!$A$6,OptionPage!$A$4,OptionPage!$A$7)*G$3)-(G$3*G$8),($A57-G$5)*G$3)))</f>
        <v>0</v>
      </c>
      <c r="H57" s="78">
        <f>IF(ISBLANK(H$4),0,IF(LEFT(H$4,1)="c",(CallOption($A57,H$5,OptionPage!$A$9,OptionPage!$A$6,OptionPage!$A$4,OptionPage!$A$7)*H$3)-(H$3*H$8),IF(LEFT(H$4)="p",(PutOption($A57,H$5,OptionPage!$A$9,OptionPage!$A$6,OptionPage!$A$4,OptionPage!$A$7)*H$3)-(H$3*H$8),($A57-H$5)*H$3)))</f>
        <v>0</v>
      </c>
      <c r="I57" s="78">
        <f>IF(ISBLANK(I$4),0,IF(LEFT(I$4,1)="c",(CallOption($A57,I$5,OptionPage!$A$9,OptionPage!$A$6,OptionPage!$A$4,OptionPage!$A$7)*I$3)-(I$3*I$8),IF(LEFT(I$4)="p",(PutOption($A57,I$5,OptionPage!$A$9,OptionPage!$A$6,OptionPage!$A$4,OptionPage!$A$7)*I$3)-(I$3*I$8),($A57-I$5)*I$3)))</f>
        <v>0</v>
      </c>
      <c r="J57" s="78">
        <f>IF(ISBLANK(J$4),0,IF(LEFT(J$4,1)="c",(CallOption($A57,J$5,OptionPage!$A$9,OptionPage!$A$6,OptionPage!$A$4,OptionPage!$A$7)*J$3)-(J$3*J$8),IF(LEFT(J$4)="p",(PutOption($A57,J$5,OptionPage!$A$9,OptionPage!$A$6,OptionPage!$A$4,OptionPage!$A$7)*J$3)-(J$3*J$8),($A57-J$5)*J$3)))</f>
        <v>0</v>
      </c>
      <c r="K57" s="79">
        <f>IF(ISBLANK(K$4),0,IF(LEFT(K$4,1)="c",(CallOption($A57,K$5,OptionPage!$A$9,OptionPage!$A$6,OptionPage!$A$4,OptionPage!$A$7)*K$3)-(K$3*K$8),IF(LEFT(K$4)="p",(PutOption($A57,K$5,OptionPage!$A$9,OptionPage!$A$6,OptionPage!$A$4,OptionPage!$A$7)*K$3)-(K$3*K$8),($A57-K$5)*K$3)))</f>
        <v>0</v>
      </c>
      <c r="L57" s="79" t="e">
        <f t="shared" si="4"/>
        <v>#NAME?</v>
      </c>
    </row>
    <row r="58" spans="1:12" ht="12.75">
      <c r="A58" s="124">
        <f>A57+$A$17</f>
        <v>28</v>
      </c>
      <c r="B58" s="129">
        <f>IF(ISBLANK(B$4),0,IF(LEFT(B$4,1)="c",(CallOption($A58,B$5,OptionPage!$A$9,OptionPage!$A$6,OptionPage!$A$4,OptionPage!$A$7)*B$3)-(B$3*B$8),IF(LEFT(B$4)="p",(PutOption($A58,B$5,OptionPage!$A$9,OptionPage!$A$6,OptionPage!$A$4,OptionPage!$A$7)*B$3)-(B$3*B$8),($A58-B$5)*B$3)))</f>
        <v>3</v>
      </c>
      <c r="C58" s="78" t="e">
        <f>IF(ISBLANK(C$4),0,IF(LEFT(C$4,1)="c",(CallOption($A58,C$5,OptionPage!$A$9,OptionPage!$A$6,OptionPage!$A$4,OptionPage!$A$7)*C$3)-(C$3*C$8),IF(LEFT(C$4)="p",(PutOption($A58,C$5,OptionPage!$A$9,OptionPage!$A$6,OptionPage!$A$4,OptionPage!$A$7)*C$3)-(C$3*C$8),($A58-C$5)*C$3)))</f>
        <v>#NAME?</v>
      </c>
      <c r="D58" s="78">
        <f>IF(ISBLANK(D$4),0,IF(LEFT(D$4,1)="c",(CallOption($A58,D$5,OptionPage!$A$9,OptionPage!$A$6,OptionPage!$A$4,OptionPage!$A$7)*D$3)-(D$3*D$8),IF(LEFT(D$4)="p",(PutOption($A58,D$5,OptionPage!$A$9,OptionPage!$A$6,OptionPage!$A$4,OptionPage!$A$7)*D$3)-(D$3*D$8),($A58-D$5)*D$3)))</f>
        <v>0</v>
      </c>
      <c r="E58" s="78">
        <f>IF(ISBLANK(E$4),0,IF(LEFT(E$4,1)="c",(CallOption($A58,E$5,OptionPage!$A$9,OptionPage!$A$6,OptionPage!$A$4,OptionPage!$A$7)*E$3)-(E$3*E$8),IF(LEFT(E$4)="p",(PutOption($A58,E$5,OptionPage!$A$9,OptionPage!$A$6,OptionPage!$A$4,OptionPage!$A$7)*E$3)-(E$3*E$8),($A58-E$5)*E$3)))</f>
        <v>0</v>
      </c>
      <c r="F58" s="78">
        <f>IF(ISBLANK(F$4),0,IF(LEFT(F$4,1)="c",(CallOption($A58,F$5,OptionPage!$A$9,OptionPage!$A$6,OptionPage!$A$4,OptionPage!$A$7)*F$3)-(F$3*F$8),IF(LEFT(F$4)="p",(PutOption($A58,F$5,OptionPage!$A$9,OptionPage!$A$6,OptionPage!$A$4,OptionPage!$A$7)*F$3)-(F$3*F$8),($A58-F$5)*F$3)))</f>
        <v>0</v>
      </c>
      <c r="G58" s="78">
        <f>IF(ISBLANK(G$4),0,IF(LEFT(G$4,1)="c",(CallOption($A58,G$5,OptionPage!$A$9,OptionPage!$A$6,OptionPage!$A$4,OptionPage!$A$7)*G$3)-(G$3*G$8),IF(LEFT(G$4)="p",(PutOption($A58,G$5,OptionPage!$A$9,OptionPage!$A$6,OptionPage!$A$4,OptionPage!$A$7)*G$3)-(G$3*G$8),($A58-G$5)*G$3)))</f>
        <v>0</v>
      </c>
      <c r="H58" s="78">
        <f>IF(ISBLANK(H$4),0,IF(LEFT(H$4,1)="c",(CallOption($A58,H$5,OptionPage!$A$9,OptionPage!$A$6,OptionPage!$A$4,OptionPage!$A$7)*H$3)-(H$3*H$8),IF(LEFT(H$4)="p",(PutOption($A58,H$5,OptionPage!$A$9,OptionPage!$A$6,OptionPage!$A$4,OptionPage!$A$7)*H$3)-(H$3*H$8),($A58-H$5)*H$3)))</f>
        <v>0</v>
      </c>
      <c r="I58" s="78">
        <f>IF(ISBLANK(I$4),0,IF(LEFT(I$4,1)="c",(CallOption($A58,I$5,OptionPage!$A$9,OptionPage!$A$6,OptionPage!$A$4,OptionPage!$A$7)*I$3)-(I$3*I$8),IF(LEFT(I$4)="p",(PutOption($A58,I$5,OptionPage!$A$9,OptionPage!$A$6,OptionPage!$A$4,OptionPage!$A$7)*I$3)-(I$3*I$8),($A58-I$5)*I$3)))</f>
        <v>0</v>
      </c>
      <c r="J58" s="78">
        <f>IF(ISBLANK(J$4),0,IF(LEFT(J$4,1)="c",(CallOption($A58,J$5,OptionPage!$A$9,OptionPage!$A$6,OptionPage!$A$4,OptionPage!$A$7)*J$3)-(J$3*J$8),IF(LEFT(J$4)="p",(PutOption($A58,J$5,OptionPage!$A$9,OptionPage!$A$6,OptionPage!$A$4,OptionPage!$A$7)*J$3)-(J$3*J$8),($A58-J$5)*J$3)))</f>
        <v>0</v>
      </c>
      <c r="K58" s="79">
        <f>IF(ISBLANK(K$4),0,IF(LEFT(K$4,1)="c",(CallOption($A58,K$5,OptionPage!$A$9,OptionPage!$A$6,OptionPage!$A$4,OptionPage!$A$7)*K$3)-(K$3*K$8),IF(LEFT(K$4)="p",(PutOption($A58,K$5,OptionPage!$A$9,OptionPage!$A$6,OptionPage!$A$4,OptionPage!$A$7)*K$3)-(K$3*K$8),($A58-K$5)*K$3)))</f>
        <v>0</v>
      </c>
      <c r="L58" s="79" t="e">
        <f t="shared" si="4"/>
        <v>#NAME?</v>
      </c>
    </row>
    <row r="59" spans="1:12" ht="12.75">
      <c r="A59" s="124">
        <f>A58+$A$17</f>
        <v>29</v>
      </c>
      <c r="B59" s="129">
        <f>IF(ISBLANK(B$4),0,IF(LEFT(B$4,1)="c",(CallOption($A59,B$5,OptionPage!$A$9,OptionPage!$A$6,OptionPage!$A$4,OptionPage!$A$7)*B$3)-(B$3*B$8),IF(LEFT(B$4)="p",(PutOption($A59,B$5,OptionPage!$A$9,OptionPage!$A$6,OptionPage!$A$4,OptionPage!$A$7)*B$3)-(B$3*B$8),($A59-B$5)*B$3)))</f>
        <v>4</v>
      </c>
      <c r="C59" s="78" t="e">
        <f>IF(ISBLANK(C$4),0,IF(LEFT(C$4,1)="c",(CallOption($A59,C$5,OptionPage!$A$9,OptionPage!$A$6,OptionPage!$A$4,OptionPage!$A$7)*C$3)-(C$3*C$8),IF(LEFT(C$4)="p",(PutOption($A59,C$5,OptionPage!$A$9,OptionPage!$A$6,OptionPage!$A$4,OptionPage!$A$7)*C$3)-(C$3*C$8),($A59-C$5)*C$3)))</f>
        <v>#NAME?</v>
      </c>
      <c r="D59" s="78">
        <f>IF(ISBLANK(D$4),0,IF(LEFT(D$4,1)="c",(CallOption($A59,D$5,OptionPage!$A$9,OptionPage!$A$6,OptionPage!$A$4,OptionPage!$A$7)*D$3)-(D$3*D$8),IF(LEFT(D$4)="p",(PutOption($A59,D$5,OptionPage!$A$9,OptionPage!$A$6,OptionPage!$A$4,OptionPage!$A$7)*D$3)-(D$3*D$8),($A59-D$5)*D$3)))</f>
        <v>0</v>
      </c>
      <c r="E59" s="78">
        <f>IF(ISBLANK(E$4),0,IF(LEFT(E$4,1)="c",(CallOption($A59,E$5,OptionPage!$A$9,OptionPage!$A$6,OptionPage!$A$4,OptionPage!$A$7)*E$3)-(E$3*E$8),IF(LEFT(E$4)="p",(PutOption($A59,E$5,OptionPage!$A$9,OptionPage!$A$6,OptionPage!$A$4,OptionPage!$A$7)*E$3)-(E$3*E$8),($A59-E$5)*E$3)))</f>
        <v>0</v>
      </c>
      <c r="F59" s="78">
        <f>IF(ISBLANK(F$4),0,IF(LEFT(F$4,1)="c",(CallOption($A59,F$5,OptionPage!$A$9,OptionPage!$A$6,OptionPage!$A$4,OptionPage!$A$7)*F$3)-(F$3*F$8),IF(LEFT(F$4)="p",(PutOption($A59,F$5,OptionPage!$A$9,OptionPage!$A$6,OptionPage!$A$4,OptionPage!$A$7)*F$3)-(F$3*F$8),($A59-F$5)*F$3)))</f>
        <v>0</v>
      </c>
      <c r="G59" s="78">
        <f>IF(ISBLANK(G$4),0,IF(LEFT(G$4,1)="c",(CallOption($A59,G$5,OptionPage!$A$9,OptionPage!$A$6,OptionPage!$A$4,OptionPage!$A$7)*G$3)-(G$3*G$8),IF(LEFT(G$4)="p",(PutOption($A59,G$5,OptionPage!$A$9,OptionPage!$A$6,OptionPage!$A$4,OptionPage!$A$7)*G$3)-(G$3*G$8),($A59-G$5)*G$3)))</f>
        <v>0</v>
      </c>
      <c r="H59" s="78">
        <f>IF(ISBLANK(H$4),0,IF(LEFT(H$4,1)="c",(CallOption($A59,H$5,OptionPage!$A$9,OptionPage!$A$6,OptionPage!$A$4,OptionPage!$A$7)*H$3)-(H$3*H$8),IF(LEFT(H$4)="p",(PutOption($A59,H$5,OptionPage!$A$9,OptionPage!$A$6,OptionPage!$A$4,OptionPage!$A$7)*H$3)-(H$3*H$8),($A59-H$5)*H$3)))</f>
        <v>0</v>
      </c>
      <c r="I59" s="78">
        <f>IF(ISBLANK(I$4),0,IF(LEFT(I$4,1)="c",(CallOption($A59,I$5,OptionPage!$A$9,OptionPage!$A$6,OptionPage!$A$4,OptionPage!$A$7)*I$3)-(I$3*I$8),IF(LEFT(I$4)="p",(PutOption($A59,I$5,OptionPage!$A$9,OptionPage!$A$6,OptionPage!$A$4,OptionPage!$A$7)*I$3)-(I$3*I$8),($A59-I$5)*I$3)))</f>
        <v>0</v>
      </c>
      <c r="J59" s="78">
        <f>IF(ISBLANK(J$4),0,IF(LEFT(J$4,1)="c",(CallOption($A59,J$5,OptionPage!$A$9,OptionPage!$A$6,OptionPage!$A$4,OptionPage!$A$7)*J$3)-(J$3*J$8),IF(LEFT(J$4)="p",(PutOption($A59,J$5,OptionPage!$A$9,OptionPage!$A$6,OptionPage!$A$4,OptionPage!$A$7)*J$3)-(J$3*J$8),($A59-J$5)*J$3)))</f>
        <v>0</v>
      </c>
      <c r="K59" s="79">
        <f>IF(ISBLANK(K$4),0,IF(LEFT(K$4,1)="c",(CallOption($A59,K$5,OptionPage!$A$9,OptionPage!$A$6,OptionPage!$A$4,OptionPage!$A$7)*K$3)-(K$3*K$8),IF(LEFT(K$4)="p",(PutOption($A59,K$5,OptionPage!$A$9,OptionPage!$A$6,OptionPage!$A$4,OptionPage!$A$7)*K$3)-(K$3*K$8),($A59-K$5)*K$3)))</f>
        <v>0</v>
      </c>
      <c r="L59" s="79" t="e">
        <f t="shared" si="4"/>
        <v>#NAME?</v>
      </c>
    </row>
    <row r="60" spans="1:12" ht="12.75">
      <c r="A60" s="125">
        <f>A59+$A$17</f>
        <v>30</v>
      </c>
      <c r="B60" s="130">
        <f>IF(ISBLANK(B$4),0,IF(LEFT(B$4,1)="c",(CallOption($A60,B$5,OptionPage!$A$9,OptionPage!$A$6,OptionPage!$A$4,OptionPage!$A$7)*B$3)-(B$3*B$8),IF(LEFT(B$4)="p",(PutOption($A60,B$5,OptionPage!$A$9,OptionPage!$A$6,OptionPage!$A$4,OptionPage!$A$7)*B$3)-(B$3*B$8),($A60-B$5)*B$3)))</f>
        <v>5</v>
      </c>
      <c r="C60" s="85" t="e">
        <f>IF(ISBLANK(C$4),0,IF(LEFT(C$4,1)="c",(CallOption($A60,C$5,OptionPage!$A$9,OptionPage!$A$6,OptionPage!$A$4,OptionPage!$A$7)*C$3)-(C$3*C$8),IF(LEFT(C$4)="p",(PutOption($A60,C$5,OptionPage!$A$9,OptionPage!$A$6,OptionPage!$A$4,OptionPage!$A$7)*C$3)-(C$3*C$8),($A60-C$5)*C$3)))</f>
        <v>#NAME?</v>
      </c>
      <c r="D60" s="85">
        <f>IF(ISBLANK(D$4),0,IF(LEFT(D$4,1)="c",(CallOption($A60,D$5,OptionPage!$A$9,OptionPage!$A$6,OptionPage!$A$4,OptionPage!$A$7)*D$3)-(D$3*D$8),IF(LEFT(D$4)="p",(PutOption($A60,D$5,OptionPage!$A$9,OptionPage!$A$6,OptionPage!$A$4,OptionPage!$A$7)*D$3)-(D$3*D$8),($A60-D$5)*D$3)))</f>
        <v>0</v>
      </c>
      <c r="E60" s="85">
        <f>IF(ISBLANK(E$4),0,IF(LEFT(E$4,1)="c",(CallOption($A60,E$5,OptionPage!$A$9,OptionPage!$A$6,OptionPage!$A$4,OptionPage!$A$7)*E$3)-(E$3*E$8),IF(LEFT(E$4)="p",(PutOption($A60,E$5,OptionPage!$A$9,OptionPage!$A$6,OptionPage!$A$4,OptionPage!$A$7)*E$3)-(E$3*E$8),($A60-E$5)*E$3)))</f>
        <v>0</v>
      </c>
      <c r="F60" s="85">
        <f>IF(ISBLANK(F$4),0,IF(LEFT(F$4,1)="c",(CallOption($A60,F$5,OptionPage!$A$9,OptionPage!$A$6,OptionPage!$A$4,OptionPage!$A$7)*F$3)-(F$3*F$8),IF(LEFT(F$4)="p",(PutOption($A60,F$5,OptionPage!$A$9,OptionPage!$A$6,OptionPage!$A$4,OptionPage!$A$7)*F$3)-(F$3*F$8),($A60-F$5)*F$3)))</f>
        <v>0</v>
      </c>
      <c r="G60" s="85">
        <f>IF(ISBLANK(G$4),0,IF(LEFT(G$4,1)="c",(CallOption($A60,G$5,OptionPage!$A$9,OptionPage!$A$6,OptionPage!$A$4,OptionPage!$A$7)*G$3)-(G$3*G$8),IF(LEFT(G$4)="p",(PutOption($A60,G$5,OptionPage!$A$9,OptionPage!$A$6,OptionPage!$A$4,OptionPage!$A$7)*G$3)-(G$3*G$8),($A60-G$5)*G$3)))</f>
        <v>0</v>
      </c>
      <c r="H60" s="85">
        <f>IF(ISBLANK(H$4),0,IF(LEFT(H$4,1)="c",(CallOption($A60,H$5,OptionPage!$A$9,OptionPage!$A$6,OptionPage!$A$4,OptionPage!$A$7)*H$3)-(H$3*H$8),IF(LEFT(H$4)="p",(PutOption($A60,H$5,OptionPage!$A$9,OptionPage!$A$6,OptionPage!$A$4,OptionPage!$A$7)*H$3)-(H$3*H$8),($A60-H$5)*H$3)))</f>
        <v>0</v>
      </c>
      <c r="I60" s="85">
        <f>IF(ISBLANK(I$4),0,IF(LEFT(I$4,1)="c",(CallOption($A60,I$5,OptionPage!$A$9,OptionPage!$A$6,OptionPage!$A$4,OptionPage!$A$7)*I$3)-(I$3*I$8),IF(LEFT(I$4)="p",(PutOption($A60,I$5,OptionPage!$A$9,OptionPage!$A$6,OptionPage!$A$4,OptionPage!$A$7)*I$3)-(I$3*I$8),($A60-I$5)*I$3)))</f>
        <v>0</v>
      </c>
      <c r="J60" s="85">
        <f>IF(ISBLANK(J$4),0,IF(LEFT(J$4,1)="c",(CallOption($A60,J$5,OptionPage!$A$9,OptionPage!$A$6,OptionPage!$A$4,OptionPage!$A$7)*J$3)-(J$3*J$8),IF(LEFT(J$4)="p",(PutOption($A60,J$5,OptionPage!$A$9,OptionPage!$A$6,OptionPage!$A$4,OptionPage!$A$7)*J$3)-(J$3*J$8),($A60-J$5)*J$3)))</f>
        <v>0</v>
      </c>
      <c r="K60" s="86">
        <f>IF(ISBLANK(K$4),0,IF(LEFT(K$4,1)="c",(CallOption($A60,K$5,OptionPage!$A$9,OptionPage!$A$6,OptionPage!$A$4,OptionPage!$A$7)*K$3)-(K$3*K$8),IF(LEFT(K$4)="p",(PutOption($A60,K$5,OptionPage!$A$9,OptionPage!$A$6,OptionPage!$A$4,OptionPage!$A$7)*K$3)-(K$3*K$8),($A60-K$5)*K$3)))</f>
        <v>0</v>
      </c>
      <c r="L60" s="86" t="e">
        <f t="shared" si="4"/>
        <v>#NAME?</v>
      </c>
    </row>
    <row r="62" ht="12.75">
      <c r="B62" s="131" t="s">
        <v>74</v>
      </c>
    </row>
    <row r="63" spans="1:12" ht="12.75">
      <c r="A63" s="96" t="s">
        <v>0</v>
      </c>
      <c r="B63" s="97" t="s">
        <v>55</v>
      </c>
      <c r="C63" s="97" t="s">
        <v>56</v>
      </c>
      <c r="D63" s="97" t="s">
        <v>57</v>
      </c>
      <c r="E63" s="97" t="s">
        <v>58</v>
      </c>
      <c r="F63" s="97" t="s">
        <v>59</v>
      </c>
      <c r="G63" s="97" t="s">
        <v>60</v>
      </c>
      <c r="H63" s="97" t="s">
        <v>61</v>
      </c>
      <c r="I63" s="97" t="s">
        <v>62</v>
      </c>
      <c r="J63" s="97" t="s">
        <v>63</v>
      </c>
      <c r="K63" s="97" t="s">
        <v>64</v>
      </c>
      <c r="L63" s="3" t="s">
        <v>52</v>
      </c>
    </row>
    <row r="64" spans="1:12" ht="12.75">
      <c r="A64" s="124">
        <f>A65-$A$17</f>
        <v>20</v>
      </c>
      <c r="B64" s="126">
        <f>IF(ISBLANK(B$4),0,IF(LEFT(B$4,1)="c",CallDelta($A64,B$5,OptionPage!$A$9,OptionPage!$A$6,OptionPage!$A$4,OptionPage!$A$7)*B$3,IF(LEFT(B$4)="p",(Putdelta($A64,B$5,OptionPage!$A$9,OptionPage!$A$6,OptionPage!$A$4,OptionPage!$A$7)*B$3),B$3)))</f>
        <v>1</v>
      </c>
      <c r="C64" s="127" t="e">
        <f>IF(ISBLANK(C$4),0,IF(LEFT(C$4,1)="c",CallDelta($A64,C$5,OptionPage!$A$9,OptionPage!$A$6,OptionPage!$A$4,OptionPage!$A$7)*C$3,IF(LEFT(C$4)="p",(Putdelta($A64,C$5,OptionPage!$A$9,OptionPage!$A$6,OptionPage!$A$4,OptionPage!$A$7)*C$3),C$3)))</f>
        <v>#NAME?</v>
      </c>
      <c r="D64" s="127">
        <f>IF(ISBLANK(D$4),0,IF(LEFT(D$4,1)="c",CallDelta($A64,D$5,OptionPage!$A$9,OptionPage!$A$6,OptionPage!$A$4,OptionPage!$A$7)*D$3,IF(LEFT(D$4)="p",(Putdelta($A64,D$5,OptionPage!$A$9,OptionPage!$A$6,OptionPage!$A$4,OptionPage!$A$7)*D$3),D$3)))</f>
        <v>0</v>
      </c>
      <c r="E64" s="127">
        <f>IF(ISBLANK(E$4),0,IF(LEFT(E$4,1)="c",CallDelta($A64,E$5,OptionPage!$A$9,OptionPage!$A$6,OptionPage!$A$4,OptionPage!$A$7)*E$3,IF(LEFT(E$4)="p",(Putdelta($A64,E$5,OptionPage!$A$9,OptionPage!$A$6,OptionPage!$A$4,OptionPage!$A$7)*E$3),E$3)))</f>
        <v>0</v>
      </c>
      <c r="F64" s="127">
        <f>IF(ISBLANK(F$4),0,IF(LEFT(F$4,1)="c",CallDelta($A64,F$5,OptionPage!$A$9,OptionPage!$A$6,OptionPage!$A$4,OptionPage!$A$7)*F$3,IF(LEFT(F$4)="p",(Putdelta($A64,F$5,OptionPage!$A$9,OptionPage!$A$6,OptionPage!$A$4,OptionPage!$A$7)*F$3),F$3)))</f>
        <v>0</v>
      </c>
      <c r="G64" s="127">
        <f>IF(ISBLANK(G$4),0,IF(LEFT(G$4,1)="c",CallDelta($A64,G$5,OptionPage!$A$9,OptionPage!$A$6,OptionPage!$A$4,OptionPage!$A$7)*G$3,IF(LEFT(G$4)="p",(Putdelta($A64,G$5,OptionPage!$A$9,OptionPage!$A$6,OptionPage!$A$4,OptionPage!$A$7)*G$3),G$3)))</f>
        <v>0</v>
      </c>
      <c r="H64" s="127">
        <f>IF(ISBLANK(H$4),0,IF(LEFT(H$4,1)="c",CallDelta($A64,H$5,OptionPage!$A$9,OptionPage!$A$6,OptionPage!$A$4,OptionPage!$A$7)*H$3,IF(LEFT(H$4)="p",(Putdelta($A64,H$5,OptionPage!$A$9,OptionPage!$A$6,OptionPage!$A$4,OptionPage!$A$7)*H$3),H$3)))</f>
        <v>0</v>
      </c>
      <c r="I64" s="127">
        <f>IF(ISBLANK(I$4),0,IF(LEFT(I$4,1)="c",CallDelta($A64,I$5,OptionPage!$A$9,OptionPage!$A$6,OptionPage!$A$4,OptionPage!$A$7)*I$3,IF(LEFT(I$4)="p",(Putdelta($A64,I$5,OptionPage!$A$9,OptionPage!$A$6,OptionPage!$A$4,OptionPage!$A$7)*I$3),I$3)))</f>
        <v>0</v>
      </c>
      <c r="J64" s="127">
        <f>IF(ISBLANK(J$4),0,IF(LEFT(J$4,1)="c",CallDelta($A64,J$5,OptionPage!$A$9,OptionPage!$A$6,OptionPage!$A$4,OptionPage!$A$7)*J$3,IF(LEFT(J$4)="p",(Putdelta($A64,J$5,OptionPage!$A$9,OptionPage!$A$6,OptionPage!$A$4,OptionPage!$A$7)*J$3),J$3)))</f>
        <v>0</v>
      </c>
      <c r="K64" s="128">
        <f>IF(ISBLANK(K$4),0,IF(LEFT(K$4,1)="c",CallDelta($A64,K$5,OptionPage!$A$9,OptionPage!$A$6,OptionPage!$A$4,OptionPage!$A$7)*K$3,IF(LEFT(K$4)="p",(Putdelta($A64,K$5,OptionPage!$A$9,OptionPage!$A$6,OptionPage!$A$4,OptionPage!$A$7)*K$3),K$3)))</f>
        <v>0</v>
      </c>
      <c r="L64" s="79" t="e">
        <f>SUM(B64:K64)</f>
        <v>#NAME?</v>
      </c>
    </row>
    <row r="65" spans="1:12" ht="12.75">
      <c r="A65" s="124">
        <f>A66-$A$17</f>
        <v>21</v>
      </c>
      <c r="B65" s="129">
        <f>IF(ISBLANK(B$4),0,IF(LEFT(B$4,1)="c",CallDelta($A65,B$5,OptionPage!$A$9,OptionPage!$A$6,OptionPage!$A$4,OptionPage!$A$7)*B$3,IF(LEFT(B$4)="p",(Putdelta($A65,B$5,OptionPage!$A$9,OptionPage!$A$6,OptionPage!$A$4,OptionPage!$A$7)*B$3),B$3)))</f>
        <v>1</v>
      </c>
      <c r="C65" s="78" t="e">
        <f>IF(ISBLANK(C$4),0,IF(LEFT(C$4,1)="c",CallDelta($A65,C$5,OptionPage!$A$9,OptionPage!$A$6,OptionPage!$A$4,OptionPage!$A$7)*C$3,IF(LEFT(C$4)="p",(Putdelta($A65,C$5,OptionPage!$A$9,OptionPage!$A$6,OptionPage!$A$4,OptionPage!$A$7)*C$3),C$3)))</f>
        <v>#NAME?</v>
      </c>
      <c r="D65" s="78">
        <f>IF(ISBLANK(D$4),0,IF(LEFT(D$4,1)="c",CallDelta($A65,D$5,OptionPage!$A$9,OptionPage!$A$6,OptionPage!$A$4,OptionPage!$A$7)*D$3,IF(LEFT(D$4)="p",(Putdelta($A65,D$5,OptionPage!$A$9,OptionPage!$A$6,OptionPage!$A$4,OptionPage!$A$7)*D$3),D$3)))</f>
        <v>0</v>
      </c>
      <c r="E65" s="78">
        <f>IF(ISBLANK(E$4),0,IF(LEFT(E$4,1)="c",CallDelta($A65,E$5,OptionPage!$A$9,OptionPage!$A$6,OptionPage!$A$4,OptionPage!$A$7)*E$3,IF(LEFT(E$4)="p",(Putdelta($A65,E$5,OptionPage!$A$9,OptionPage!$A$6,OptionPage!$A$4,OptionPage!$A$7)*E$3),E$3)))</f>
        <v>0</v>
      </c>
      <c r="F65" s="78">
        <f>IF(ISBLANK(F$4),0,IF(LEFT(F$4,1)="c",CallDelta($A65,F$5,OptionPage!$A$9,OptionPage!$A$6,OptionPage!$A$4,OptionPage!$A$7)*F$3,IF(LEFT(F$4)="p",(Putdelta($A65,F$5,OptionPage!$A$9,OptionPage!$A$6,OptionPage!$A$4,OptionPage!$A$7)*F$3),F$3)))</f>
        <v>0</v>
      </c>
      <c r="G65" s="78">
        <f>IF(ISBLANK(G$4),0,IF(LEFT(G$4,1)="c",CallDelta($A65,G$5,OptionPage!$A$9,OptionPage!$A$6,OptionPage!$A$4,OptionPage!$A$7)*G$3,IF(LEFT(G$4)="p",(Putdelta($A65,G$5,OptionPage!$A$9,OptionPage!$A$6,OptionPage!$A$4,OptionPage!$A$7)*G$3),G$3)))</f>
        <v>0</v>
      </c>
      <c r="H65" s="78">
        <f>IF(ISBLANK(H$4),0,IF(LEFT(H$4,1)="c",CallDelta($A65,H$5,OptionPage!$A$9,OptionPage!$A$6,OptionPage!$A$4,OptionPage!$A$7)*H$3,IF(LEFT(H$4)="p",(Putdelta($A65,H$5,OptionPage!$A$9,OptionPage!$A$6,OptionPage!$A$4,OptionPage!$A$7)*H$3),H$3)))</f>
        <v>0</v>
      </c>
      <c r="I65" s="78">
        <f>IF(ISBLANK(I$4),0,IF(LEFT(I$4,1)="c",CallDelta($A65,I$5,OptionPage!$A$9,OptionPage!$A$6,OptionPage!$A$4,OptionPage!$A$7)*I$3,IF(LEFT(I$4)="p",(Putdelta($A65,I$5,OptionPage!$A$9,OptionPage!$A$6,OptionPage!$A$4,OptionPage!$A$7)*I$3),I$3)))</f>
        <v>0</v>
      </c>
      <c r="J65" s="78">
        <f>IF(ISBLANK(J$4),0,IF(LEFT(J$4,1)="c",CallDelta($A65,J$5,OptionPage!$A$9,OptionPage!$A$6,OptionPage!$A$4,OptionPage!$A$7)*J$3,IF(LEFT(J$4)="p",(Putdelta($A65,J$5,OptionPage!$A$9,OptionPage!$A$6,OptionPage!$A$4,OptionPage!$A$7)*J$3),J$3)))</f>
        <v>0</v>
      </c>
      <c r="K65" s="79">
        <f>IF(ISBLANK(K$4),0,IF(LEFT(K$4,1)="c",CallDelta($A65,K$5,OptionPage!$A$9,OptionPage!$A$6,OptionPage!$A$4,OptionPage!$A$7)*K$3,IF(LEFT(K$4)="p",(Putdelta($A65,K$5,OptionPage!$A$9,OptionPage!$A$6,OptionPage!$A$4,OptionPage!$A$7)*K$3),K$3)))</f>
        <v>0</v>
      </c>
      <c r="L65" s="79" t="e">
        <f aca="true" t="shared" si="5" ref="L65:L74">SUM(B65:K65)</f>
        <v>#NAME?</v>
      </c>
    </row>
    <row r="66" spans="1:12" ht="12.75">
      <c r="A66" s="124">
        <f>A67-$A$17</f>
        <v>22</v>
      </c>
      <c r="B66" s="129">
        <f>IF(ISBLANK(B$4),0,IF(LEFT(B$4,1)="c",CallDelta($A66,B$5,OptionPage!$A$9,OptionPage!$A$6,OptionPage!$A$4,OptionPage!$A$7)*B$3,IF(LEFT(B$4)="p",(Putdelta($A66,B$5,OptionPage!$A$9,OptionPage!$A$6,OptionPage!$A$4,OptionPage!$A$7)*B$3),B$3)))</f>
        <v>1</v>
      </c>
      <c r="C66" s="78" t="e">
        <f>IF(ISBLANK(C$4),0,IF(LEFT(C$4,1)="c",CallDelta($A66,C$5,OptionPage!$A$9,OptionPage!$A$6,OptionPage!$A$4,OptionPage!$A$7)*C$3,IF(LEFT(C$4)="p",(Putdelta($A66,C$5,OptionPage!$A$9,OptionPage!$A$6,OptionPage!$A$4,OptionPage!$A$7)*C$3),C$3)))</f>
        <v>#NAME?</v>
      </c>
      <c r="D66" s="78">
        <f>IF(ISBLANK(D$4),0,IF(LEFT(D$4,1)="c",CallDelta($A66,D$5,OptionPage!$A$9,OptionPage!$A$6,OptionPage!$A$4,OptionPage!$A$7)*D$3,IF(LEFT(D$4)="p",(Putdelta($A66,D$5,OptionPage!$A$9,OptionPage!$A$6,OptionPage!$A$4,OptionPage!$A$7)*D$3),D$3)))</f>
        <v>0</v>
      </c>
      <c r="E66" s="78">
        <f>IF(ISBLANK(E$4),0,IF(LEFT(E$4,1)="c",CallDelta($A66,E$5,OptionPage!$A$9,OptionPage!$A$6,OptionPage!$A$4,OptionPage!$A$7)*E$3,IF(LEFT(E$4)="p",(Putdelta($A66,E$5,OptionPage!$A$9,OptionPage!$A$6,OptionPage!$A$4,OptionPage!$A$7)*E$3),E$3)))</f>
        <v>0</v>
      </c>
      <c r="F66" s="78">
        <f>IF(ISBLANK(F$4),0,IF(LEFT(F$4,1)="c",CallDelta($A66,F$5,OptionPage!$A$9,OptionPage!$A$6,OptionPage!$A$4,OptionPage!$A$7)*F$3,IF(LEFT(F$4)="p",(Putdelta($A66,F$5,OptionPage!$A$9,OptionPage!$A$6,OptionPage!$A$4,OptionPage!$A$7)*F$3),F$3)))</f>
        <v>0</v>
      </c>
      <c r="G66" s="78">
        <f>IF(ISBLANK(G$4),0,IF(LEFT(G$4,1)="c",CallDelta($A66,G$5,OptionPage!$A$9,OptionPage!$A$6,OptionPage!$A$4,OptionPage!$A$7)*G$3,IF(LEFT(G$4)="p",(Putdelta($A66,G$5,OptionPage!$A$9,OptionPage!$A$6,OptionPage!$A$4,OptionPage!$A$7)*G$3),G$3)))</f>
        <v>0</v>
      </c>
      <c r="H66" s="78">
        <f>IF(ISBLANK(H$4),0,IF(LEFT(H$4,1)="c",CallDelta($A66,H$5,OptionPage!$A$9,OptionPage!$A$6,OptionPage!$A$4,OptionPage!$A$7)*H$3,IF(LEFT(H$4)="p",(Putdelta($A66,H$5,OptionPage!$A$9,OptionPage!$A$6,OptionPage!$A$4,OptionPage!$A$7)*H$3),H$3)))</f>
        <v>0</v>
      </c>
      <c r="I66" s="78">
        <f>IF(ISBLANK(I$4),0,IF(LEFT(I$4,1)="c",CallDelta($A66,I$5,OptionPage!$A$9,OptionPage!$A$6,OptionPage!$A$4,OptionPage!$A$7)*I$3,IF(LEFT(I$4)="p",(Putdelta($A66,I$5,OptionPage!$A$9,OptionPage!$A$6,OptionPage!$A$4,OptionPage!$A$7)*I$3),I$3)))</f>
        <v>0</v>
      </c>
      <c r="J66" s="78">
        <f>IF(ISBLANK(J$4),0,IF(LEFT(J$4,1)="c",CallDelta($A66,J$5,OptionPage!$A$9,OptionPage!$A$6,OptionPage!$A$4,OptionPage!$A$7)*J$3,IF(LEFT(J$4)="p",(Putdelta($A66,J$5,OptionPage!$A$9,OptionPage!$A$6,OptionPage!$A$4,OptionPage!$A$7)*J$3),J$3)))</f>
        <v>0</v>
      </c>
      <c r="K66" s="79">
        <f>IF(ISBLANK(K$4),0,IF(LEFT(K$4,1)="c",CallDelta($A66,K$5,OptionPage!$A$9,OptionPage!$A$6,OptionPage!$A$4,OptionPage!$A$7)*K$3,IF(LEFT(K$4)="p",(Putdelta($A66,K$5,OptionPage!$A$9,OptionPage!$A$6,OptionPage!$A$4,OptionPage!$A$7)*K$3),K$3)))</f>
        <v>0</v>
      </c>
      <c r="L66" s="79" t="e">
        <f t="shared" si="5"/>
        <v>#NAME?</v>
      </c>
    </row>
    <row r="67" spans="1:12" ht="12.75">
      <c r="A67" s="124">
        <f>A68-$A$17</f>
        <v>23</v>
      </c>
      <c r="B67" s="129">
        <f>IF(ISBLANK(B$4),0,IF(LEFT(B$4,1)="c",CallDelta($A67,B$5,OptionPage!$A$9,OptionPage!$A$6,OptionPage!$A$4,OptionPage!$A$7)*B$3,IF(LEFT(B$4)="p",(Putdelta($A67,B$5,OptionPage!$A$9,OptionPage!$A$6,OptionPage!$A$4,OptionPage!$A$7)*B$3),B$3)))</f>
        <v>1</v>
      </c>
      <c r="C67" s="78" t="e">
        <f>IF(ISBLANK(C$4),0,IF(LEFT(C$4,1)="c",CallDelta($A67,C$5,OptionPage!$A$9,OptionPage!$A$6,OptionPage!$A$4,OptionPage!$A$7)*C$3,IF(LEFT(C$4)="p",(Putdelta($A67,C$5,OptionPage!$A$9,OptionPage!$A$6,OptionPage!$A$4,OptionPage!$A$7)*C$3),C$3)))</f>
        <v>#NAME?</v>
      </c>
      <c r="D67" s="78">
        <f>IF(ISBLANK(D$4),0,IF(LEFT(D$4,1)="c",CallDelta($A67,D$5,OptionPage!$A$9,OptionPage!$A$6,OptionPage!$A$4,OptionPage!$A$7)*D$3,IF(LEFT(D$4)="p",(Putdelta($A67,D$5,OptionPage!$A$9,OptionPage!$A$6,OptionPage!$A$4,OptionPage!$A$7)*D$3),D$3)))</f>
        <v>0</v>
      </c>
      <c r="E67" s="78">
        <f>IF(ISBLANK(E$4),0,IF(LEFT(E$4,1)="c",CallDelta($A67,E$5,OptionPage!$A$9,OptionPage!$A$6,OptionPage!$A$4,OptionPage!$A$7)*E$3,IF(LEFT(E$4)="p",(Putdelta($A67,E$5,OptionPage!$A$9,OptionPage!$A$6,OptionPage!$A$4,OptionPage!$A$7)*E$3),E$3)))</f>
        <v>0</v>
      </c>
      <c r="F67" s="78">
        <f>IF(ISBLANK(F$4),0,IF(LEFT(F$4,1)="c",CallDelta($A67,F$5,OptionPage!$A$9,OptionPage!$A$6,OptionPage!$A$4,OptionPage!$A$7)*F$3,IF(LEFT(F$4)="p",(Putdelta($A67,F$5,OptionPage!$A$9,OptionPage!$A$6,OptionPage!$A$4,OptionPage!$A$7)*F$3),F$3)))</f>
        <v>0</v>
      </c>
      <c r="G67" s="78">
        <f>IF(ISBLANK(G$4),0,IF(LEFT(G$4,1)="c",CallDelta($A67,G$5,OptionPage!$A$9,OptionPage!$A$6,OptionPage!$A$4,OptionPage!$A$7)*G$3,IF(LEFT(G$4)="p",(Putdelta($A67,G$5,OptionPage!$A$9,OptionPage!$A$6,OptionPage!$A$4,OptionPage!$A$7)*G$3),G$3)))</f>
        <v>0</v>
      </c>
      <c r="H67" s="78">
        <f>IF(ISBLANK(H$4),0,IF(LEFT(H$4,1)="c",CallDelta($A67,H$5,OptionPage!$A$9,OptionPage!$A$6,OptionPage!$A$4,OptionPage!$A$7)*H$3,IF(LEFT(H$4)="p",(Putdelta($A67,H$5,OptionPage!$A$9,OptionPage!$A$6,OptionPage!$A$4,OptionPage!$A$7)*H$3),H$3)))</f>
        <v>0</v>
      </c>
      <c r="I67" s="78">
        <f>IF(ISBLANK(I$4),0,IF(LEFT(I$4,1)="c",CallDelta($A67,I$5,OptionPage!$A$9,OptionPage!$A$6,OptionPage!$A$4,OptionPage!$A$7)*I$3,IF(LEFT(I$4)="p",(Putdelta($A67,I$5,OptionPage!$A$9,OptionPage!$A$6,OptionPage!$A$4,OptionPage!$A$7)*I$3),I$3)))</f>
        <v>0</v>
      </c>
      <c r="J67" s="78">
        <f>IF(ISBLANK(J$4),0,IF(LEFT(J$4,1)="c",CallDelta($A67,J$5,OptionPage!$A$9,OptionPage!$A$6,OptionPage!$A$4,OptionPage!$A$7)*J$3,IF(LEFT(J$4)="p",(Putdelta($A67,J$5,OptionPage!$A$9,OptionPage!$A$6,OptionPage!$A$4,OptionPage!$A$7)*J$3),J$3)))</f>
        <v>0</v>
      </c>
      <c r="K67" s="79">
        <f>IF(ISBLANK(K$4),0,IF(LEFT(K$4,1)="c",CallDelta($A67,K$5,OptionPage!$A$9,OptionPage!$A$6,OptionPage!$A$4,OptionPage!$A$7)*K$3,IF(LEFT(K$4)="p",(Putdelta($A67,K$5,OptionPage!$A$9,OptionPage!$A$6,OptionPage!$A$4,OptionPage!$A$7)*K$3),K$3)))</f>
        <v>0</v>
      </c>
      <c r="L67" s="79" t="e">
        <f t="shared" si="5"/>
        <v>#NAME?</v>
      </c>
    </row>
    <row r="68" spans="1:12" ht="12.75">
      <c r="A68" s="124">
        <f>A69-$A$17</f>
        <v>24</v>
      </c>
      <c r="B68" s="129">
        <f>IF(ISBLANK(B$4),0,IF(LEFT(B$4,1)="c",CallDelta($A68,B$5,OptionPage!$A$9,OptionPage!$A$6,OptionPage!$A$4,OptionPage!$A$7)*B$3,IF(LEFT(B$4)="p",(Putdelta($A68,B$5,OptionPage!$A$9,OptionPage!$A$6,OptionPage!$A$4,OptionPage!$A$7)*B$3),B$3)))</f>
        <v>1</v>
      </c>
      <c r="C68" s="78" t="e">
        <f>IF(ISBLANK(C$4),0,IF(LEFT(C$4,1)="c",CallDelta($A68,C$5,OptionPage!$A$9,OptionPage!$A$6,OptionPage!$A$4,OptionPage!$A$7)*C$3,IF(LEFT(C$4)="p",(Putdelta($A68,C$5,OptionPage!$A$9,OptionPage!$A$6,OptionPage!$A$4,OptionPage!$A$7)*C$3),C$3)))</f>
        <v>#NAME?</v>
      </c>
      <c r="D68" s="78">
        <f>IF(ISBLANK(D$4),0,IF(LEFT(D$4,1)="c",CallDelta($A68,D$5,OptionPage!$A$9,OptionPage!$A$6,OptionPage!$A$4,OptionPage!$A$7)*D$3,IF(LEFT(D$4)="p",(Putdelta($A68,D$5,OptionPage!$A$9,OptionPage!$A$6,OptionPage!$A$4,OptionPage!$A$7)*D$3),D$3)))</f>
        <v>0</v>
      </c>
      <c r="E68" s="78">
        <f>IF(ISBLANK(E$4),0,IF(LEFT(E$4,1)="c",CallDelta($A68,E$5,OptionPage!$A$9,OptionPage!$A$6,OptionPage!$A$4,OptionPage!$A$7)*E$3,IF(LEFT(E$4)="p",(Putdelta($A68,E$5,OptionPage!$A$9,OptionPage!$A$6,OptionPage!$A$4,OptionPage!$A$7)*E$3),E$3)))</f>
        <v>0</v>
      </c>
      <c r="F68" s="78">
        <f>IF(ISBLANK(F$4),0,IF(LEFT(F$4,1)="c",CallDelta($A68,F$5,OptionPage!$A$9,OptionPage!$A$6,OptionPage!$A$4,OptionPage!$A$7)*F$3,IF(LEFT(F$4)="p",(Putdelta($A68,F$5,OptionPage!$A$9,OptionPage!$A$6,OptionPage!$A$4,OptionPage!$A$7)*F$3),F$3)))</f>
        <v>0</v>
      </c>
      <c r="G68" s="78">
        <f>IF(ISBLANK(G$4),0,IF(LEFT(G$4,1)="c",CallDelta($A68,G$5,OptionPage!$A$9,OptionPage!$A$6,OptionPage!$A$4,OptionPage!$A$7)*G$3,IF(LEFT(G$4)="p",(Putdelta($A68,G$5,OptionPage!$A$9,OptionPage!$A$6,OptionPage!$A$4,OptionPage!$A$7)*G$3),G$3)))</f>
        <v>0</v>
      </c>
      <c r="H68" s="78">
        <f>IF(ISBLANK(H$4),0,IF(LEFT(H$4,1)="c",CallDelta($A68,H$5,OptionPage!$A$9,OptionPage!$A$6,OptionPage!$A$4,OptionPage!$A$7)*H$3,IF(LEFT(H$4)="p",(Putdelta($A68,H$5,OptionPage!$A$9,OptionPage!$A$6,OptionPage!$A$4,OptionPage!$A$7)*H$3),H$3)))</f>
        <v>0</v>
      </c>
      <c r="I68" s="78">
        <f>IF(ISBLANK(I$4),0,IF(LEFT(I$4,1)="c",CallDelta($A68,I$5,OptionPage!$A$9,OptionPage!$A$6,OptionPage!$A$4,OptionPage!$A$7)*I$3,IF(LEFT(I$4)="p",(Putdelta($A68,I$5,OptionPage!$A$9,OptionPage!$A$6,OptionPage!$A$4,OptionPage!$A$7)*I$3),I$3)))</f>
        <v>0</v>
      </c>
      <c r="J68" s="78">
        <f>IF(ISBLANK(J$4),0,IF(LEFT(J$4,1)="c",CallDelta($A68,J$5,OptionPage!$A$9,OptionPage!$A$6,OptionPage!$A$4,OptionPage!$A$7)*J$3,IF(LEFT(J$4)="p",(Putdelta($A68,J$5,OptionPage!$A$9,OptionPage!$A$6,OptionPage!$A$4,OptionPage!$A$7)*J$3),J$3)))</f>
        <v>0</v>
      </c>
      <c r="K68" s="79">
        <f>IF(ISBLANK(K$4),0,IF(LEFT(K$4,1)="c",CallDelta($A68,K$5,OptionPage!$A$9,OptionPage!$A$6,OptionPage!$A$4,OptionPage!$A$7)*K$3,IF(LEFT(K$4)="p",(Putdelta($A68,K$5,OptionPage!$A$9,OptionPage!$A$6,OptionPage!$A$4,OptionPage!$A$7)*K$3),K$3)))</f>
        <v>0</v>
      </c>
      <c r="L68" s="79" t="e">
        <f t="shared" si="5"/>
        <v>#NAME?</v>
      </c>
    </row>
    <row r="69" spans="1:12" ht="12.75">
      <c r="A69" s="124">
        <f>OptionPage!$A$2</f>
        <v>25</v>
      </c>
      <c r="B69" s="129">
        <f>IF(ISBLANK(B$4),0,IF(LEFT(B$4,1)="c",CallDelta($A69,B$5,OptionPage!$A$9,OptionPage!$A$6,OptionPage!$A$4,OptionPage!$A$7)*B$3,IF(LEFT(B$4)="p",(Putdelta($A69,B$5,OptionPage!$A$9,OptionPage!$A$6,OptionPage!$A$4,OptionPage!$A$7)*B$3),B$3)))</f>
        <v>1</v>
      </c>
      <c r="C69" s="78" t="e">
        <f>IF(ISBLANK(C$4),0,IF(LEFT(C$4,1)="c",CallDelta($A69,C$5,OptionPage!$A$9,OptionPage!$A$6,OptionPage!$A$4,OptionPage!$A$7)*C$3,IF(LEFT(C$4)="p",(Putdelta($A69,C$5,OptionPage!$A$9,OptionPage!$A$6,OptionPage!$A$4,OptionPage!$A$7)*C$3),C$3)))</f>
        <v>#NAME?</v>
      </c>
      <c r="D69" s="78">
        <f>IF(ISBLANK(D$4),0,IF(LEFT(D$4,1)="c",CallDelta($A69,D$5,OptionPage!$A$9,OptionPage!$A$6,OptionPage!$A$4,OptionPage!$A$7)*D$3,IF(LEFT(D$4)="p",(Putdelta($A69,D$5,OptionPage!$A$9,OptionPage!$A$6,OptionPage!$A$4,OptionPage!$A$7)*D$3),D$3)))</f>
        <v>0</v>
      </c>
      <c r="E69" s="78">
        <f>IF(ISBLANK(E$4),0,IF(LEFT(E$4,1)="c",CallDelta($A69,E$5,OptionPage!$A$9,OptionPage!$A$6,OptionPage!$A$4,OptionPage!$A$7)*E$3,IF(LEFT(E$4)="p",(Putdelta($A69,E$5,OptionPage!$A$9,OptionPage!$A$6,OptionPage!$A$4,OptionPage!$A$7)*E$3),E$3)))</f>
        <v>0</v>
      </c>
      <c r="F69" s="78">
        <f>IF(ISBLANK(F$4),0,IF(LEFT(F$4,1)="c",CallDelta($A69,F$5,OptionPage!$A$9,OptionPage!$A$6,OptionPage!$A$4,OptionPage!$A$7)*F$3,IF(LEFT(F$4)="p",(Putdelta($A69,F$5,OptionPage!$A$9,OptionPage!$A$6,OptionPage!$A$4,OptionPage!$A$7)*F$3),F$3)))</f>
        <v>0</v>
      </c>
      <c r="G69" s="78">
        <f>IF(ISBLANK(G$4),0,IF(LEFT(G$4,1)="c",CallDelta($A69,G$5,OptionPage!$A$9,OptionPage!$A$6,OptionPage!$A$4,OptionPage!$A$7)*G$3,IF(LEFT(G$4)="p",(Putdelta($A69,G$5,OptionPage!$A$9,OptionPage!$A$6,OptionPage!$A$4,OptionPage!$A$7)*G$3),G$3)))</f>
        <v>0</v>
      </c>
      <c r="H69" s="78">
        <f>IF(ISBLANK(H$4),0,IF(LEFT(H$4,1)="c",CallDelta($A69,H$5,OptionPage!$A$9,OptionPage!$A$6,OptionPage!$A$4,OptionPage!$A$7)*H$3,IF(LEFT(H$4)="p",(Putdelta($A69,H$5,OptionPage!$A$9,OptionPage!$A$6,OptionPage!$A$4,OptionPage!$A$7)*H$3),H$3)))</f>
        <v>0</v>
      </c>
      <c r="I69" s="78">
        <f>IF(ISBLANK(I$4),0,IF(LEFT(I$4,1)="c",CallDelta($A69,I$5,OptionPage!$A$9,OptionPage!$A$6,OptionPage!$A$4,OptionPage!$A$7)*I$3,IF(LEFT(I$4)="p",(Putdelta($A69,I$5,OptionPage!$A$9,OptionPage!$A$6,OptionPage!$A$4,OptionPage!$A$7)*I$3),I$3)))</f>
        <v>0</v>
      </c>
      <c r="J69" s="78">
        <f>IF(ISBLANK(J$4),0,IF(LEFT(J$4,1)="c",CallDelta($A69,J$5,OptionPage!$A$9,OptionPage!$A$6,OptionPage!$A$4,OptionPage!$A$7)*J$3,IF(LEFT(J$4)="p",(Putdelta($A69,J$5,OptionPage!$A$9,OptionPage!$A$6,OptionPage!$A$4,OptionPage!$A$7)*J$3),J$3)))</f>
        <v>0</v>
      </c>
      <c r="K69" s="79">
        <f>IF(ISBLANK(K$4),0,IF(LEFT(K$4,1)="c",CallDelta($A69,K$5,OptionPage!$A$9,OptionPage!$A$6,OptionPage!$A$4,OptionPage!$A$7)*K$3,IF(LEFT(K$4)="p",(Putdelta($A69,K$5,OptionPage!$A$9,OptionPage!$A$6,OptionPage!$A$4,OptionPage!$A$7)*K$3),K$3)))</f>
        <v>0</v>
      </c>
      <c r="L69" s="79" t="e">
        <f t="shared" si="5"/>
        <v>#NAME?</v>
      </c>
    </row>
    <row r="70" spans="1:12" ht="12.75">
      <c r="A70" s="124">
        <f>A69+$A$17</f>
        <v>26</v>
      </c>
      <c r="B70" s="129">
        <f>IF(ISBLANK(B$4),0,IF(LEFT(B$4,1)="c",CallDelta($A70,B$5,OptionPage!$A$9,OptionPage!$A$6,OptionPage!$A$4,OptionPage!$A$7)*B$3,IF(LEFT(B$4)="p",(Putdelta($A70,B$5,OptionPage!$A$9,OptionPage!$A$6,OptionPage!$A$4,OptionPage!$A$7)*B$3),B$3)))</f>
        <v>1</v>
      </c>
      <c r="C70" s="78" t="e">
        <f>IF(ISBLANK(C$4),0,IF(LEFT(C$4,1)="c",CallDelta($A70,C$5,OptionPage!$A$9,OptionPage!$A$6,OptionPage!$A$4,OptionPage!$A$7)*C$3,IF(LEFT(C$4)="p",(Putdelta($A70,C$5,OptionPage!$A$9,OptionPage!$A$6,OptionPage!$A$4,OptionPage!$A$7)*C$3),C$3)))</f>
        <v>#NAME?</v>
      </c>
      <c r="D70" s="78">
        <f>IF(ISBLANK(D$4),0,IF(LEFT(D$4,1)="c",CallDelta($A70,D$5,OptionPage!$A$9,OptionPage!$A$6,OptionPage!$A$4,OptionPage!$A$7)*D$3,IF(LEFT(D$4)="p",(Putdelta($A70,D$5,OptionPage!$A$9,OptionPage!$A$6,OptionPage!$A$4,OptionPage!$A$7)*D$3),D$3)))</f>
        <v>0</v>
      </c>
      <c r="E70" s="78">
        <f>IF(ISBLANK(E$4),0,IF(LEFT(E$4,1)="c",CallDelta($A70,E$5,OptionPage!$A$9,OptionPage!$A$6,OptionPage!$A$4,OptionPage!$A$7)*E$3,IF(LEFT(E$4)="p",(Putdelta($A70,E$5,OptionPage!$A$9,OptionPage!$A$6,OptionPage!$A$4,OptionPage!$A$7)*E$3),E$3)))</f>
        <v>0</v>
      </c>
      <c r="F70" s="78">
        <f>IF(ISBLANK(F$4),0,IF(LEFT(F$4,1)="c",CallDelta($A70,F$5,OptionPage!$A$9,OptionPage!$A$6,OptionPage!$A$4,OptionPage!$A$7)*F$3,IF(LEFT(F$4)="p",(Putdelta($A70,F$5,OptionPage!$A$9,OptionPage!$A$6,OptionPage!$A$4,OptionPage!$A$7)*F$3),F$3)))</f>
        <v>0</v>
      </c>
      <c r="G70" s="78">
        <f>IF(ISBLANK(G$4),0,IF(LEFT(G$4,1)="c",CallDelta($A70,G$5,OptionPage!$A$9,OptionPage!$A$6,OptionPage!$A$4,OptionPage!$A$7)*G$3,IF(LEFT(G$4)="p",(Putdelta($A70,G$5,OptionPage!$A$9,OptionPage!$A$6,OptionPage!$A$4,OptionPage!$A$7)*G$3),G$3)))</f>
        <v>0</v>
      </c>
      <c r="H70" s="78">
        <f>IF(ISBLANK(H$4),0,IF(LEFT(H$4,1)="c",CallDelta($A70,H$5,OptionPage!$A$9,OptionPage!$A$6,OptionPage!$A$4,OptionPage!$A$7)*H$3,IF(LEFT(H$4)="p",(Putdelta($A70,H$5,OptionPage!$A$9,OptionPage!$A$6,OptionPage!$A$4,OptionPage!$A$7)*H$3),H$3)))</f>
        <v>0</v>
      </c>
      <c r="I70" s="78">
        <f>IF(ISBLANK(I$4),0,IF(LEFT(I$4,1)="c",CallDelta($A70,I$5,OptionPage!$A$9,OptionPage!$A$6,OptionPage!$A$4,OptionPage!$A$7)*I$3,IF(LEFT(I$4)="p",(Putdelta($A70,I$5,OptionPage!$A$9,OptionPage!$A$6,OptionPage!$A$4,OptionPage!$A$7)*I$3),I$3)))</f>
        <v>0</v>
      </c>
      <c r="J70" s="78">
        <f>IF(ISBLANK(J$4),0,IF(LEFT(J$4,1)="c",CallDelta($A70,J$5,OptionPage!$A$9,OptionPage!$A$6,OptionPage!$A$4,OptionPage!$A$7)*J$3,IF(LEFT(J$4)="p",(Putdelta($A70,J$5,OptionPage!$A$9,OptionPage!$A$6,OptionPage!$A$4,OptionPage!$A$7)*J$3),J$3)))</f>
        <v>0</v>
      </c>
      <c r="K70" s="79">
        <f>IF(ISBLANK(K$4),0,IF(LEFT(K$4,1)="c",CallDelta($A70,K$5,OptionPage!$A$9,OptionPage!$A$6,OptionPage!$A$4,OptionPage!$A$7)*K$3,IF(LEFT(K$4)="p",(Putdelta($A70,K$5,OptionPage!$A$9,OptionPage!$A$6,OptionPage!$A$4,OptionPage!$A$7)*K$3),K$3)))</f>
        <v>0</v>
      </c>
      <c r="L70" s="79" t="e">
        <f t="shared" si="5"/>
        <v>#NAME?</v>
      </c>
    </row>
    <row r="71" spans="1:12" ht="12.75">
      <c r="A71" s="124">
        <f>A70+$A$17</f>
        <v>27</v>
      </c>
      <c r="B71" s="129">
        <f>IF(ISBLANK(B$4),0,IF(LEFT(B$4,1)="c",CallDelta($A71,B$5,OptionPage!$A$9,OptionPage!$A$6,OptionPage!$A$4,OptionPage!$A$7)*B$3,IF(LEFT(B$4)="p",(Putdelta($A71,B$5,OptionPage!$A$9,OptionPage!$A$6,OptionPage!$A$4,OptionPage!$A$7)*B$3),B$3)))</f>
        <v>1</v>
      </c>
      <c r="C71" s="78" t="e">
        <f>IF(ISBLANK(C$4),0,IF(LEFT(C$4,1)="c",CallDelta($A71,C$5,OptionPage!$A$9,OptionPage!$A$6,OptionPage!$A$4,OptionPage!$A$7)*C$3,IF(LEFT(C$4)="p",(Putdelta($A71,C$5,OptionPage!$A$9,OptionPage!$A$6,OptionPage!$A$4,OptionPage!$A$7)*C$3),C$3)))</f>
        <v>#NAME?</v>
      </c>
      <c r="D71" s="78">
        <f>IF(ISBLANK(D$4),0,IF(LEFT(D$4,1)="c",CallDelta($A71,D$5,OptionPage!$A$9,OptionPage!$A$6,OptionPage!$A$4,OptionPage!$A$7)*D$3,IF(LEFT(D$4)="p",(Putdelta($A71,D$5,OptionPage!$A$9,OptionPage!$A$6,OptionPage!$A$4,OptionPage!$A$7)*D$3),D$3)))</f>
        <v>0</v>
      </c>
      <c r="E71" s="78">
        <f>IF(ISBLANK(E$4),0,IF(LEFT(E$4,1)="c",CallDelta($A71,E$5,OptionPage!$A$9,OptionPage!$A$6,OptionPage!$A$4,OptionPage!$A$7)*E$3,IF(LEFT(E$4)="p",(Putdelta($A71,E$5,OptionPage!$A$9,OptionPage!$A$6,OptionPage!$A$4,OptionPage!$A$7)*E$3),E$3)))</f>
        <v>0</v>
      </c>
      <c r="F71" s="78">
        <f>IF(ISBLANK(F$4),0,IF(LEFT(F$4,1)="c",CallDelta($A71,F$5,OptionPage!$A$9,OptionPage!$A$6,OptionPage!$A$4,OptionPage!$A$7)*F$3,IF(LEFT(F$4)="p",(Putdelta($A71,F$5,OptionPage!$A$9,OptionPage!$A$6,OptionPage!$A$4,OptionPage!$A$7)*F$3),F$3)))</f>
        <v>0</v>
      </c>
      <c r="G71" s="78">
        <f>IF(ISBLANK(G$4),0,IF(LEFT(G$4,1)="c",CallDelta($A71,G$5,OptionPage!$A$9,OptionPage!$A$6,OptionPage!$A$4,OptionPage!$A$7)*G$3,IF(LEFT(G$4)="p",(Putdelta($A71,G$5,OptionPage!$A$9,OptionPage!$A$6,OptionPage!$A$4,OptionPage!$A$7)*G$3),G$3)))</f>
        <v>0</v>
      </c>
      <c r="H71" s="78">
        <f>IF(ISBLANK(H$4),0,IF(LEFT(H$4,1)="c",CallDelta($A71,H$5,OptionPage!$A$9,OptionPage!$A$6,OptionPage!$A$4,OptionPage!$A$7)*H$3,IF(LEFT(H$4)="p",(Putdelta($A71,H$5,OptionPage!$A$9,OptionPage!$A$6,OptionPage!$A$4,OptionPage!$A$7)*H$3),H$3)))</f>
        <v>0</v>
      </c>
      <c r="I71" s="78">
        <f>IF(ISBLANK(I$4),0,IF(LEFT(I$4,1)="c",CallDelta($A71,I$5,OptionPage!$A$9,OptionPage!$A$6,OptionPage!$A$4,OptionPage!$A$7)*I$3,IF(LEFT(I$4)="p",(Putdelta($A71,I$5,OptionPage!$A$9,OptionPage!$A$6,OptionPage!$A$4,OptionPage!$A$7)*I$3),I$3)))</f>
        <v>0</v>
      </c>
      <c r="J71" s="78">
        <f>IF(ISBLANK(J$4),0,IF(LEFT(J$4,1)="c",CallDelta($A71,J$5,OptionPage!$A$9,OptionPage!$A$6,OptionPage!$A$4,OptionPage!$A$7)*J$3,IF(LEFT(J$4)="p",(Putdelta($A71,J$5,OptionPage!$A$9,OptionPage!$A$6,OptionPage!$A$4,OptionPage!$A$7)*J$3),J$3)))</f>
        <v>0</v>
      </c>
      <c r="K71" s="79">
        <f>IF(ISBLANK(K$4),0,IF(LEFT(K$4,1)="c",CallDelta($A71,K$5,OptionPage!$A$9,OptionPage!$A$6,OptionPage!$A$4,OptionPage!$A$7)*K$3,IF(LEFT(K$4)="p",(Putdelta($A71,K$5,OptionPage!$A$9,OptionPage!$A$6,OptionPage!$A$4,OptionPage!$A$7)*K$3),K$3)))</f>
        <v>0</v>
      </c>
      <c r="L71" s="79" t="e">
        <f t="shared" si="5"/>
        <v>#NAME?</v>
      </c>
    </row>
    <row r="72" spans="1:12" ht="12.75">
      <c r="A72" s="124">
        <f>A71+$A$17</f>
        <v>28</v>
      </c>
      <c r="B72" s="129">
        <f>IF(ISBLANK(B$4),0,IF(LEFT(B$4,1)="c",CallDelta($A72,B$5,OptionPage!$A$9,OptionPage!$A$6,OptionPage!$A$4,OptionPage!$A$7)*B$3,IF(LEFT(B$4)="p",(Putdelta($A72,B$5,OptionPage!$A$9,OptionPage!$A$6,OptionPage!$A$4,OptionPage!$A$7)*B$3),B$3)))</f>
        <v>1</v>
      </c>
      <c r="C72" s="78" t="e">
        <f>IF(ISBLANK(C$4),0,IF(LEFT(C$4,1)="c",CallDelta($A72,C$5,OptionPage!$A$9,OptionPage!$A$6,OptionPage!$A$4,OptionPage!$A$7)*C$3,IF(LEFT(C$4)="p",(Putdelta($A72,C$5,OptionPage!$A$9,OptionPage!$A$6,OptionPage!$A$4,OptionPage!$A$7)*C$3),C$3)))</f>
        <v>#NAME?</v>
      </c>
      <c r="D72" s="78">
        <f>IF(ISBLANK(D$4),0,IF(LEFT(D$4,1)="c",CallDelta($A72,D$5,OptionPage!$A$9,OptionPage!$A$6,OptionPage!$A$4,OptionPage!$A$7)*D$3,IF(LEFT(D$4)="p",(Putdelta($A72,D$5,OptionPage!$A$9,OptionPage!$A$6,OptionPage!$A$4,OptionPage!$A$7)*D$3),D$3)))</f>
        <v>0</v>
      </c>
      <c r="E72" s="78">
        <f>IF(ISBLANK(E$4),0,IF(LEFT(E$4,1)="c",CallDelta($A72,E$5,OptionPage!$A$9,OptionPage!$A$6,OptionPage!$A$4,OptionPage!$A$7)*E$3,IF(LEFT(E$4)="p",(Putdelta($A72,E$5,OptionPage!$A$9,OptionPage!$A$6,OptionPage!$A$4,OptionPage!$A$7)*E$3),E$3)))</f>
        <v>0</v>
      </c>
      <c r="F72" s="78">
        <f>IF(ISBLANK(F$4),0,IF(LEFT(F$4,1)="c",CallDelta($A72,F$5,OptionPage!$A$9,OptionPage!$A$6,OptionPage!$A$4,OptionPage!$A$7)*F$3,IF(LEFT(F$4)="p",(Putdelta($A72,F$5,OptionPage!$A$9,OptionPage!$A$6,OptionPage!$A$4,OptionPage!$A$7)*F$3),F$3)))</f>
        <v>0</v>
      </c>
      <c r="G72" s="78">
        <f>IF(ISBLANK(G$4),0,IF(LEFT(G$4,1)="c",CallDelta($A72,G$5,OptionPage!$A$9,OptionPage!$A$6,OptionPage!$A$4,OptionPage!$A$7)*G$3,IF(LEFT(G$4)="p",(Putdelta($A72,G$5,OptionPage!$A$9,OptionPage!$A$6,OptionPage!$A$4,OptionPage!$A$7)*G$3),G$3)))</f>
        <v>0</v>
      </c>
      <c r="H72" s="78">
        <f>IF(ISBLANK(H$4),0,IF(LEFT(H$4,1)="c",CallDelta($A72,H$5,OptionPage!$A$9,OptionPage!$A$6,OptionPage!$A$4,OptionPage!$A$7)*H$3,IF(LEFT(H$4)="p",(Putdelta($A72,H$5,OptionPage!$A$9,OptionPage!$A$6,OptionPage!$A$4,OptionPage!$A$7)*H$3),H$3)))</f>
        <v>0</v>
      </c>
      <c r="I72" s="78">
        <f>IF(ISBLANK(I$4),0,IF(LEFT(I$4,1)="c",CallDelta($A72,I$5,OptionPage!$A$9,OptionPage!$A$6,OptionPage!$A$4,OptionPage!$A$7)*I$3,IF(LEFT(I$4)="p",(Putdelta($A72,I$5,OptionPage!$A$9,OptionPage!$A$6,OptionPage!$A$4,OptionPage!$A$7)*I$3),I$3)))</f>
        <v>0</v>
      </c>
      <c r="J72" s="78">
        <f>IF(ISBLANK(J$4),0,IF(LEFT(J$4,1)="c",CallDelta($A72,J$5,OptionPage!$A$9,OptionPage!$A$6,OptionPage!$A$4,OptionPage!$A$7)*J$3,IF(LEFT(J$4)="p",(Putdelta($A72,J$5,OptionPage!$A$9,OptionPage!$A$6,OptionPage!$A$4,OptionPage!$A$7)*J$3),J$3)))</f>
        <v>0</v>
      </c>
      <c r="K72" s="79">
        <f>IF(ISBLANK(K$4),0,IF(LEFT(K$4,1)="c",CallDelta($A72,K$5,OptionPage!$A$9,OptionPage!$A$6,OptionPage!$A$4,OptionPage!$A$7)*K$3,IF(LEFT(K$4)="p",(Putdelta($A72,K$5,OptionPage!$A$9,OptionPage!$A$6,OptionPage!$A$4,OptionPage!$A$7)*K$3),K$3)))</f>
        <v>0</v>
      </c>
      <c r="L72" s="79" t="e">
        <f t="shared" si="5"/>
        <v>#NAME?</v>
      </c>
    </row>
    <row r="73" spans="1:12" ht="12.75">
      <c r="A73" s="124">
        <f>A72+$A$17</f>
        <v>29</v>
      </c>
      <c r="B73" s="129">
        <f>IF(ISBLANK(B$4),0,IF(LEFT(B$4,1)="c",CallDelta($A73,B$5,OptionPage!$A$9,OptionPage!$A$6,OptionPage!$A$4,OptionPage!$A$7)*B$3,IF(LEFT(B$4)="p",(Putdelta($A73,B$5,OptionPage!$A$9,OptionPage!$A$6,OptionPage!$A$4,OptionPage!$A$7)*B$3),B$3)))</f>
        <v>1</v>
      </c>
      <c r="C73" s="78" t="e">
        <f>IF(ISBLANK(C$4),0,IF(LEFT(C$4,1)="c",CallDelta($A73,C$5,OptionPage!$A$9,OptionPage!$A$6,OptionPage!$A$4,OptionPage!$A$7)*C$3,IF(LEFT(C$4)="p",(Putdelta($A73,C$5,OptionPage!$A$9,OptionPage!$A$6,OptionPage!$A$4,OptionPage!$A$7)*C$3),C$3)))</f>
        <v>#NAME?</v>
      </c>
      <c r="D73" s="78">
        <f>IF(ISBLANK(D$4),0,IF(LEFT(D$4,1)="c",CallDelta($A73,D$5,OptionPage!$A$9,OptionPage!$A$6,OptionPage!$A$4,OptionPage!$A$7)*D$3,IF(LEFT(D$4)="p",(Putdelta($A73,D$5,OptionPage!$A$9,OptionPage!$A$6,OptionPage!$A$4,OptionPage!$A$7)*D$3),D$3)))</f>
        <v>0</v>
      </c>
      <c r="E73" s="78">
        <f>IF(ISBLANK(E$4),0,IF(LEFT(E$4,1)="c",CallDelta($A73,E$5,OptionPage!$A$9,OptionPage!$A$6,OptionPage!$A$4,OptionPage!$A$7)*E$3,IF(LEFT(E$4)="p",(Putdelta($A73,E$5,OptionPage!$A$9,OptionPage!$A$6,OptionPage!$A$4,OptionPage!$A$7)*E$3),E$3)))</f>
        <v>0</v>
      </c>
      <c r="F73" s="78">
        <f>IF(ISBLANK(F$4),0,IF(LEFT(F$4,1)="c",CallDelta($A73,F$5,OptionPage!$A$9,OptionPage!$A$6,OptionPage!$A$4,OptionPage!$A$7)*F$3,IF(LEFT(F$4)="p",(Putdelta($A73,F$5,OptionPage!$A$9,OptionPage!$A$6,OptionPage!$A$4,OptionPage!$A$7)*F$3),F$3)))</f>
        <v>0</v>
      </c>
      <c r="G73" s="78">
        <f>IF(ISBLANK(G$4),0,IF(LEFT(G$4,1)="c",CallDelta($A73,G$5,OptionPage!$A$9,OptionPage!$A$6,OptionPage!$A$4,OptionPage!$A$7)*G$3,IF(LEFT(G$4)="p",(Putdelta($A73,G$5,OptionPage!$A$9,OptionPage!$A$6,OptionPage!$A$4,OptionPage!$A$7)*G$3),G$3)))</f>
        <v>0</v>
      </c>
      <c r="H73" s="78">
        <f>IF(ISBLANK(H$4),0,IF(LEFT(H$4,1)="c",CallDelta($A73,H$5,OptionPage!$A$9,OptionPage!$A$6,OptionPage!$A$4,OptionPage!$A$7)*H$3,IF(LEFT(H$4)="p",(Putdelta($A73,H$5,OptionPage!$A$9,OptionPage!$A$6,OptionPage!$A$4,OptionPage!$A$7)*H$3),H$3)))</f>
        <v>0</v>
      </c>
      <c r="I73" s="78">
        <f>IF(ISBLANK(I$4),0,IF(LEFT(I$4,1)="c",CallDelta($A73,I$5,OptionPage!$A$9,OptionPage!$A$6,OptionPage!$A$4,OptionPage!$A$7)*I$3,IF(LEFT(I$4)="p",(Putdelta($A73,I$5,OptionPage!$A$9,OptionPage!$A$6,OptionPage!$A$4,OptionPage!$A$7)*I$3),I$3)))</f>
        <v>0</v>
      </c>
      <c r="J73" s="78">
        <f>IF(ISBLANK(J$4),0,IF(LEFT(J$4,1)="c",CallDelta($A73,J$5,OptionPage!$A$9,OptionPage!$A$6,OptionPage!$A$4,OptionPage!$A$7)*J$3,IF(LEFT(J$4)="p",(Putdelta($A73,J$5,OptionPage!$A$9,OptionPage!$A$6,OptionPage!$A$4,OptionPage!$A$7)*J$3),J$3)))</f>
        <v>0</v>
      </c>
      <c r="K73" s="79">
        <f>IF(ISBLANK(K$4),0,IF(LEFT(K$4,1)="c",CallDelta($A73,K$5,OptionPage!$A$9,OptionPage!$A$6,OptionPage!$A$4,OptionPage!$A$7)*K$3,IF(LEFT(K$4)="p",(Putdelta($A73,K$5,OptionPage!$A$9,OptionPage!$A$6,OptionPage!$A$4,OptionPage!$A$7)*K$3),K$3)))</f>
        <v>0</v>
      </c>
      <c r="L73" s="79" t="e">
        <f t="shared" si="5"/>
        <v>#NAME?</v>
      </c>
    </row>
    <row r="74" spans="1:12" ht="12.75">
      <c r="A74" s="125">
        <f>A73+$A$17</f>
        <v>30</v>
      </c>
      <c r="B74" s="130">
        <f>IF(ISBLANK(B$4),0,IF(LEFT(B$4,1)="c",CallDelta($A74,B$5,OptionPage!$A$9,OptionPage!$A$6,OptionPage!$A$4,OptionPage!$A$7)*B$3,IF(LEFT(B$4)="p",(Putdelta($A74,B$5,OptionPage!$A$9,OptionPage!$A$6,OptionPage!$A$4,OptionPage!$A$7)*B$3),B$3)))</f>
        <v>1</v>
      </c>
      <c r="C74" s="85" t="e">
        <f>IF(ISBLANK(C$4),0,IF(LEFT(C$4,1)="c",CallDelta($A74,C$5,OptionPage!$A$9,OptionPage!$A$6,OptionPage!$A$4,OptionPage!$A$7)*C$3,IF(LEFT(C$4)="p",(Putdelta($A74,C$5,OptionPage!$A$9,OptionPage!$A$6,OptionPage!$A$4,OptionPage!$A$7)*C$3),C$3)))</f>
        <v>#NAME?</v>
      </c>
      <c r="D74" s="85">
        <f>IF(ISBLANK(D$4),0,IF(LEFT(D$4,1)="c",CallDelta($A74,D$5,OptionPage!$A$9,OptionPage!$A$6,OptionPage!$A$4,OptionPage!$A$7)*D$3,IF(LEFT(D$4)="p",(Putdelta($A74,D$5,OptionPage!$A$9,OptionPage!$A$6,OptionPage!$A$4,OptionPage!$A$7)*D$3),D$3)))</f>
        <v>0</v>
      </c>
      <c r="E74" s="85">
        <f>IF(ISBLANK(E$4),0,IF(LEFT(E$4,1)="c",CallDelta($A74,E$5,OptionPage!$A$9,OptionPage!$A$6,OptionPage!$A$4,OptionPage!$A$7)*E$3,IF(LEFT(E$4)="p",(Putdelta($A74,E$5,OptionPage!$A$9,OptionPage!$A$6,OptionPage!$A$4,OptionPage!$A$7)*E$3),E$3)))</f>
        <v>0</v>
      </c>
      <c r="F74" s="85">
        <f>IF(ISBLANK(F$4),0,IF(LEFT(F$4,1)="c",CallDelta($A74,F$5,OptionPage!$A$9,OptionPage!$A$6,OptionPage!$A$4,OptionPage!$A$7)*F$3,IF(LEFT(F$4)="p",(Putdelta($A74,F$5,OptionPage!$A$9,OptionPage!$A$6,OptionPage!$A$4,OptionPage!$A$7)*F$3),F$3)))</f>
        <v>0</v>
      </c>
      <c r="G74" s="85">
        <f>IF(ISBLANK(G$4),0,IF(LEFT(G$4,1)="c",CallDelta($A74,G$5,OptionPage!$A$9,OptionPage!$A$6,OptionPage!$A$4,OptionPage!$A$7)*G$3,IF(LEFT(G$4)="p",(Putdelta($A74,G$5,OptionPage!$A$9,OptionPage!$A$6,OptionPage!$A$4,OptionPage!$A$7)*G$3),G$3)))</f>
        <v>0</v>
      </c>
      <c r="H74" s="85">
        <f>IF(ISBLANK(H$4),0,IF(LEFT(H$4,1)="c",CallDelta($A74,H$5,OptionPage!$A$9,OptionPage!$A$6,OptionPage!$A$4,OptionPage!$A$7)*H$3,IF(LEFT(H$4)="p",(Putdelta($A74,H$5,OptionPage!$A$9,OptionPage!$A$6,OptionPage!$A$4,OptionPage!$A$7)*H$3),H$3)))</f>
        <v>0</v>
      </c>
      <c r="I74" s="85">
        <f>IF(ISBLANK(I$4),0,IF(LEFT(I$4,1)="c",CallDelta($A74,I$5,OptionPage!$A$9,OptionPage!$A$6,OptionPage!$A$4,OptionPage!$A$7)*I$3,IF(LEFT(I$4)="p",(Putdelta($A74,I$5,OptionPage!$A$9,OptionPage!$A$6,OptionPage!$A$4,OptionPage!$A$7)*I$3),I$3)))</f>
        <v>0</v>
      </c>
      <c r="J74" s="85">
        <f>IF(ISBLANK(J$4),0,IF(LEFT(J$4,1)="c",CallDelta($A74,J$5,OptionPage!$A$9,OptionPage!$A$6,OptionPage!$A$4,OptionPage!$A$7)*J$3,IF(LEFT(J$4)="p",(Putdelta($A74,J$5,OptionPage!$A$9,OptionPage!$A$6,OptionPage!$A$4,OptionPage!$A$7)*J$3),J$3)))</f>
        <v>0</v>
      </c>
      <c r="K74" s="86">
        <f>IF(ISBLANK(K$4),0,IF(LEFT(K$4,1)="c",CallDelta($A74,K$5,OptionPage!$A$9,OptionPage!$A$6,OptionPage!$A$4,OptionPage!$A$7)*K$3,IF(LEFT(K$4)="p",(Putdelta($A74,K$5,OptionPage!$A$9,OptionPage!$A$6,OptionPage!$A$4,OptionPage!$A$7)*K$3),K$3)))</f>
        <v>0</v>
      </c>
      <c r="L74" s="86" t="e">
        <f t="shared" si="5"/>
        <v>#NAME?</v>
      </c>
    </row>
    <row r="75" ht="12.75">
      <c r="A75" s="112"/>
    </row>
    <row r="76" ht="12.75">
      <c r="B76" s="131" t="s">
        <v>75</v>
      </c>
    </row>
    <row r="77" spans="1:12" ht="12.75">
      <c r="A77" s="96" t="s">
        <v>0</v>
      </c>
      <c r="B77" s="97" t="s">
        <v>55</v>
      </c>
      <c r="C77" s="97" t="s">
        <v>56</v>
      </c>
      <c r="D77" s="97" t="s">
        <v>57</v>
      </c>
      <c r="E77" s="97" t="s">
        <v>58</v>
      </c>
      <c r="F77" s="97" t="s">
        <v>59</v>
      </c>
      <c r="G77" s="97" t="s">
        <v>60</v>
      </c>
      <c r="H77" s="97" t="s">
        <v>61</v>
      </c>
      <c r="I77" s="97" t="s">
        <v>62</v>
      </c>
      <c r="J77" s="97" t="s">
        <v>63</v>
      </c>
      <c r="K77" s="97" t="s">
        <v>64</v>
      </c>
      <c r="L77" s="3" t="s">
        <v>52</v>
      </c>
    </row>
    <row r="78" spans="1:12" ht="12.75">
      <c r="A78" s="124">
        <f>A79-$A$17</f>
        <v>20</v>
      </c>
      <c r="B78" s="126">
        <f>IF(OR(ISBLANK(B$4),LEFT(B$4,1)="s"),0,Gamma($A78,B$5,OptionPage!$A$9,OptionPage!$A$6,OptionPage!$A$4,OptionPage!$A$7)*B$3)</f>
        <v>0</v>
      </c>
      <c r="C78" s="127" t="e">
        <f>IF(OR(ISBLANK(C$4),LEFT(C$4,1)="s"),0,Gamma($A78,C$5,OptionPage!$A$9,OptionPage!$A$6,OptionPage!$A$4,OptionPage!$A$7)*C$3)</f>
        <v>#NAME?</v>
      </c>
      <c r="D78" s="127">
        <f>IF(OR(ISBLANK(D$4),LEFT(D$4,1)="s"),0,Gamma($A78,D$5,OptionPage!$A$9,OptionPage!$A$6,OptionPage!$A$4,OptionPage!$A$7)*D$3)</f>
        <v>0</v>
      </c>
      <c r="E78" s="127">
        <f>IF(OR(ISBLANK(E$4),LEFT(E$4,1)="s"),0,Gamma($A78,E$5,OptionPage!$A$9,OptionPage!$A$6,OptionPage!$A$4,OptionPage!$A$7)*E$3)</f>
        <v>0</v>
      </c>
      <c r="F78" s="127">
        <f>IF(OR(ISBLANK(F$4),LEFT(F$4,1)="s"),0,Gamma($A78,F$5,OptionPage!$A$9,OptionPage!$A$6,OptionPage!$A$4,OptionPage!$A$7)*F$3)</f>
        <v>0</v>
      </c>
      <c r="G78" s="127">
        <f>IF(OR(ISBLANK(G$4),LEFT(G$4,1)="s"),0,Gamma($A78,G$5,OptionPage!$A$9,OptionPage!$A$6,OptionPage!$A$4,OptionPage!$A$7)*G$3)</f>
        <v>0</v>
      </c>
      <c r="H78" s="127">
        <f>IF(OR(ISBLANK(H$4),LEFT(H$4,1)="s"),0,Gamma($A78,H$5,OptionPage!$A$9,OptionPage!$A$6,OptionPage!$A$4,OptionPage!$A$7)*H$3)</f>
        <v>0</v>
      </c>
      <c r="I78" s="127">
        <f>IF(OR(ISBLANK(I$4),LEFT(I$4,1)="s"),0,Gamma($A78,I$5,OptionPage!$A$9,OptionPage!$A$6,OptionPage!$A$4,OptionPage!$A$7)*I$3)</f>
        <v>0</v>
      </c>
      <c r="J78" s="127">
        <f>IF(OR(ISBLANK(J$4),LEFT(J$4,1)="s"),0,Gamma($A78,J$5,OptionPage!$A$9,OptionPage!$A$6,OptionPage!$A$4,OptionPage!$A$7)*J$3)</f>
        <v>0</v>
      </c>
      <c r="K78" s="128">
        <f>IF(OR(ISBLANK(K$4),LEFT(K$4,1)="s"),0,Gamma($A78,K$5,OptionPage!$A$9,OptionPage!$A$6,OptionPage!$A$4,OptionPage!$A$7)*K$3)</f>
        <v>0</v>
      </c>
      <c r="L78" s="79" t="e">
        <f>SUM(B78:K78)</f>
        <v>#NAME?</v>
      </c>
    </row>
    <row r="79" spans="1:12" ht="12.75">
      <c r="A79" s="124">
        <f>A80-$A$17</f>
        <v>21</v>
      </c>
      <c r="B79" s="129">
        <f>IF(OR(ISBLANK(B$4),LEFT(B$4,1)="s"),0,Gamma($A79,B$5,OptionPage!$A$9,OptionPage!$A$6,OptionPage!$A$4,OptionPage!$A$7)*B$3)</f>
        <v>0</v>
      </c>
      <c r="C79" s="78" t="e">
        <f>IF(OR(ISBLANK(C$4),LEFT(C$4,1)="s"),0,Gamma($A79,C$5,OptionPage!$A$9,OptionPage!$A$6,OptionPage!$A$4,OptionPage!$A$7)*C$3)</f>
        <v>#NAME?</v>
      </c>
      <c r="D79" s="78">
        <f>IF(OR(ISBLANK(D$4),LEFT(D$4,1)="s"),0,Gamma($A79,D$5,OptionPage!$A$9,OptionPage!$A$6,OptionPage!$A$4,OptionPage!$A$7)*D$3)</f>
        <v>0</v>
      </c>
      <c r="E79" s="78">
        <f>IF(OR(ISBLANK(E$4),LEFT(E$4,1)="s"),0,Gamma($A79,E$5,OptionPage!$A$9,OptionPage!$A$6,OptionPage!$A$4,OptionPage!$A$7)*E$3)</f>
        <v>0</v>
      </c>
      <c r="F79" s="78">
        <f>IF(OR(ISBLANK(F$4),LEFT(F$4,1)="s"),0,Gamma($A79,F$5,OptionPage!$A$9,OptionPage!$A$6,OptionPage!$A$4,OptionPage!$A$7)*F$3)</f>
        <v>0</v>
      </c>
      <c r="G79" s="78">
        <f>IF(OR(ISBLANK(G$4),LEFT(G$4,1)="s"),0,Gamma($A79,G$5,OptionPage!$A$9,OptionPage!$A$6,OptionPage!$A$4,OptionPage!$A$7)*G$3)</f>
        <v>0</v>
      </c>
      <c r="H79" s="78">
        <f>IF(OR(ISBLANK(H$4),LEFT(H$4,1)="s"),0,Gamma($A79,H$5,OptionPage!$A$9,OptionPage!$A$6,OptionPage!$A$4,OptionPage!$A$7)*H$3)</f>
        <v>0</v>
      </c>
      <c r="I79" s="78">
        <f>IF(OR(ISBLANK(I$4),LEFT(I$4,1)="s"),0,Gamma($A79,I$5,OptionPage!$A$9,OptionPage!$A$6,OptionPage!$A$4,OptionPage!$A$7)*I$3)</f>
        <v>0</v>
      </c>
      <c r="J79" s="78">
        <f>IF(OR(ISBLANK(J$4),LEFT(J$4,1)="s"),0,Gamma($A79,J$5,OptionPage!$A$9,OptionPage!$A$6,OptionPage!$A$4,OptionPage!$A$7)*J$3)</f>
        <v>0</v>
      </c>
      <c r="K79" s="79">
        <f>IF(OR(ISBLANK(K$4),LEFT(K$4,1)="s"),0,Gamma($A79,K$5,OptionPage!$A$9,OptionPage!$A$6,OptionPage!$A$4,OptionPage!$A$7)*K$3)</f>
        <v>0</v>
      </c>
      <c r="L79" s="79" t="e">
        <f aca="true" t="shared" si="6" ref="L79:L88">SUM(B79:K79)</f>
        <v>#NAME?</v>
      </c>
    </row>
    <row r="80" spans="1:12" ht="12.75">
      <c r="A80" s="124">
        <f>A81-$A$17</f>
        <v>22</v>
      </c>
      <c r="B80" s="129">
        <f>IF(OR(ISBLANK(B$4),LEFT(B$4,1)="s"),0,Gamma($A80,B$5,OptionPage!$A$9,OptionPage!$A$6,OptionPage!$A$4,OptionPage!$A$7)*B$3)</f>
        <v>0</v>
      </c>
      <c r="C80" s="78" t="e">
        <f>IF(OR(ISBLANK(C$4),LEFT(C$4,1)="s"),0,Gamma($A80,C$5,OptionPage!$A$9,OptionPage!$A$6,OptionPage!$A$4,OptionPage!$A$7)*C$3)</f>
        <v>#NAME?</v>
      </c>
      <c r="D80" s="78">
        <f>IF(OR(ISBLANK(D$4),LEFT(D$4,1)="s"),0,Gamma($A80,D$5,OptionPage!$A$9,OptionPage!$A$6,OptionPage!$A$4,OptionPage!$A$7)*D$3)</f>
        <v>0</v>
      </c>
      <c r="E80" s="78">
        <f>IF(OR(ISBLANK(E$4),LEFT(E$4,1)="s"),0,Gamma($A80,E$5,OptionPage!$A$9,OptionPage!$A$6,OptionPage!$A$4,OptionPage!$A$7)*E$3)</f>
        <v>0</v>
      </c>
      <c r="F80" s="78">
        <f>IF(OR(ISBLANK(F$4),LEFT(F$4,1)="s"),0,Gamma($A80,F$5,OptionPage!$A$9,OptionPage!$A$6,OptionPage!$A$4,OptionPage!$A$7)*F$3)</f>
        <v>0</v>
      </c>
      <c r="G80" s="78">
        <f>IF(OR(ISBLANK(G$4),LEFT(G$4,1)="s"),0,Gamma($A80,G$5,OptionPage!$A$9,OptionPage!$A$6,OptionPage!$A$4,OptionPage!$A$7)*G$3)</f>
        <v>0</v>
      </c>
      <c r="H80" s="78">
        <f>IF(OR(ISBLANK(H$4),LEFT(H$4,1)="s"),0,Gamma($A80,H$5,OptionPage!$A$9,OptionPage!$A$6,OptionPage!$A$4,OptionPage!$A$7)*H$3)</f>
        <v>0</v>
      </c>
      <c r="I80" s="78">
        <f>IF(OR(ISBLANK(I$4),LEFT(I$4,1)="s"),0,Gamma($A80,I$5,OptionPage!$A$9,OptionPage!$A$6,OptionPage!$A$4,OptionPage!$A$7)*I$3)</f>
        <v>0</v>
      </c>
      <c r="J80" s="78">
        <f>IF(OR(ISBLANK(J$4),LEFT(J$4,1)="s"),0,Gamma($A80,J$5,OptionPage!$A$9,OptionPage!$A$6,OptionPage!$A$4,OptionPage!$A$7)*J$3)</f>
        <v>0</v>
      </c>
      <c r="K80" s="79">
        <f>IF(OR(ISBLANK(K$4),LEFT(K$4,1)="s"),0,Gamma($A80,K$5,OptionPage!$A$9,OptionPage!$A$6,OptionPage!$A$4,OptionPage!$A$7)*K$3)</f>
        <v>0</v>
      </c>
      <c r="L80" s="79" t="e">
        <f t="shared" si="6"/>
        <v>#NAME?</v>
      </c>
    </row>
    <row r="81" spans="1:12" ht="12.75">
      <c r="A81" s="124">
        <f>A82-$A$17</f>
        <v>23</v>
      </c>
      <c r="B81" s="129">
        <f>IF(OR(ISBLANK(B$4),LEFT(B$4,1)="s"),0,Gamma($A81,B$5,OptionPage!$A$9,OptionPage!$A$6,OptionPage!$A$4,OptionPage!$A$7)*B$3)</f>
        <v>0</v>
      </c>
      <c r="C81" s="78" t="e">
        <f>IF(OR(ISBLANK(C$4),LEFT(C$4,1)="s"),0,Gamma($A81,C$5,OptionPage!$A$9,OptionPage!$A$6,OptionPage!$A$4,OptionPage!$A$7)*C$3)</f>
        <v>#NAME?</v>
      </c>
      <c r="D81" s="78">
        <f>IF(OR(ISBLANK(D$4),LEFT(D$4,1)="s"),0,Gamma($A81,D$5,OptionPage!$A$9,OptionPage!$A$6,OptionPage!$A$4,OptionPage!$A$7)*D$3)</f>
        <v>0</v>
      </c>
      <c r="E81" s="78">
        <f>IF(OR(ISBLANK(E$4),LEFT(E$4,1)="s"),0,Gamma($A81,E$5,OptionPage!$A$9,OptionPage!$A$6,OptionPage!$A$4,OptionPage!$A$7)*E$3)</f>
        <v>0</v>
      </c>
      <c r="F81" s="78">
        <f>IF(OR(ISBLANK(F$4),LEFT(F$4,1)="s"),0,Gamma($A81,F$5,OptionPage!$A$9,OptionPage!$A$6,OptionPage!$A$4,OptionPage!$A$7)*F$3)</f>
        <v>0</v>
      </c>
      <c r="G81" s="78">
        <f>IF(OR(ISBLANK(G$4),LEFT(G$4,1)="s"),0,Gamma($A81,G$5,OptionPage!$A$9,OptionPage!$A$6,OptionPage!$A$4,OptionPage!$A$7)*G$3)</f>
        <v>0</v>
      </c>
      <c r="H81" s="78">
        <f>IF(OR(ISBLANK(H$4),LEFT(H$4,1)="s"),0,Gamma($A81,H$5,OptionPage!$A$9,OptionPage!$A$6,OptionPage!$A$4,OptionPage!$A$7)*H$3)</f>
        <v>0</v>
      </c>
      <c r="I81" s="78">
        <f>IF(OR(ISBLANK(I$4),LEFT(I$4,1)="s"),0,Gamma($A81,I$5,OptionPage!$A$9,OptionPage!$A$6,OptionPage!$A$4,OptionPage!$A$7)*I$3)</f>
        <v>0</v>
      </c>
      <c r="J81" s="78">
        <f>IF(OR(ISBLANK(J$4),LEFT(J$4,1)="s"),0,Gamma($A81,J$5,OptionPage!$A$9,OptionPage!$A$6,OptionPage!$A$4,OptionPage!$A$7)*J$3)</f>
        <v>0</v>
      </c>
      <c r="K81" s="79">
        <f>IF(OR(ISBLANK(K$4),LEFT(K$4,1)="s"),0,Gamma($A81,K$5,OptionPage!$A$9,OptionPage!$A$6,OptionPage!$A$4,OptionPage!$A$7)*K$3)</f>
        <v>0</v>
      </c>
      <c r="L81" s="79" t="e">
        <f t="shared" si="6"/>
        <v>#NAME?</v>
      </c>
    </row>
    <row r="82" spans="1:12" ht="12.75">
      <c r="A82" s="124">
        <f>A83-$A$17</f>
        <v>24</v>
      </c>
      <c r="B82" s="129">
        <f>IF(OR(ISBLANK(B$4),LEFT(B$4,1)="s"),0,Gamma($A82,B$5,OptionPage!$A$9,OptionPage!$A$6,OptionPage!$A$4,OptionPage!$A$7)*B$3)</f>
        <v>0</v>
      </c>
      <c r="C82" s="78" t="e">
        <f>IF(OR(ISBLANK(C$4),LEFT(C$4,1)="s"),0,Gamma($A82,C$5,OptionPage!$A$9,OptionPage!$A$6,OptionPage!$A$4,OptionPage!$A$7)*C$3)</f>
        <v>#NAME?</v>
      </c>
      <c r="D82" s="78">
        <f>IF(OR(ISBLANK(D$4),LEFT(D$4,1)="s"),0,Gamma($A82,D$5,OptionPage!$A$9,OptionPage!$A$6,OptionPage!$A$4,OptionPage!$A$7)*D$3)</f>
        <v>0</v>
      </c>
      <c r="E82" s="78">
        <f>IF(OR(ISBLANK(E$4),LEFT(E$4,1)="s"),0,Gamma($A82,E$5,OptionPage!$A$9,OptionPage!$A$6,OptionPage!$A$4,OptionPage!$A$7)*E$3)</f>
        <v>0</v>
      </c>
      <c r="F82" s="78">
        <f>IF(OR(ISBLANK(F$4),LEFT(F$4,1)="s"),0,Gamma($A82,F$5,OptionPage!$A$9,OptionPage!$A$6,OptionPage!$A$4,OptionPage!$A$7)*F$3)</f>
        <v>0</v>
      </c>
      <c r="G82" s="78">
        <f>IF(OR(ISBLANK(G$4),LEFT(G$4,1)="s"),0,Gamma($A82,G$5,OptionPage!$A$9,OptionPage!$A$6,OptionPage!$A$4,OptionPage!$A$7)*G$3)</f>
        <v>0</v>
      </c>
      <c r="H82" s="78">
        <f>IF(OR(ISBLANK(H$4),LEFT(H$4,1)="s"),0,Gamma($A82,H$5,OptionPage!$A$9,OptionPage!$A$6,OptionPage!$A$4,OptionPage!$A$7)*H$3)</f>
        <v>0</v>
      </c>
      <c r="I82" s="78">
        <f>IF(OR(ISBLANK(I$4),LEFT(I$4,1)="s"),0,Gamma($A82,I$5,OptionPage!$A$9,OptionPage!$A$6,OptionPage!$A$4,OptionPage!$A$7)*I$3)</f>
        <v>0</v>
      </c>
      <c r="J82" s="78">
        <f>IF(OR(ISBLANK(J$4),LEFT(J$4,1)="s"),0,Gamma($A82,J$5,OptionPage!$A$9,OptionPage!$A$6,OptionPage!$A$4,OptionPage!$A$7)*J$3)</f>
        <v>0</v>
      </c>
      <c r="K82" s="79">
        <f>IF(OR(ISBLANK(K$4),LEFT(K$4,1)="s"),0,Gamma($A82,K$5,OptionPage!$A$9,OptionPage!$A$6,OptionPage!$A$4,OptionPage!$A$7)*K$3)</f>
        <v>0</v>
      </c>
      <c r="L82" s="79" t="e">
        <f t="shared" si="6"/>
        <v>#NAME?</v>
      </c>
    </row>
    <row r="83" spans="1:12" ht="12.75">
      <c r="A83" s="124">
        <f>OptionPage!$A$2</f>
        <v>25</v>
      </c>
      <c r="B83" s="129">
        <f>IF(OR(ISBLANK(B$4),LEFT(B$4,1)="s"),0,Gamma($A83,B$5,OptionPage!$A$9,OptionPage!$A$6,OptionPage!$A$4,OptionPage!$A$7)*B$3)</f>
        <v>0</v>
      </c>
      <c r="C83" s="78" t="e">
        <f>IF(OR(ISBLANK(C$4),LEFT(C$4,1)="s"),0,Gamma($A83,C$5,OptionPage!$A$9,OptionPage!$A$6,OptionPage!$A$4,OptionPage!$A$7)*C$3)</f>
        <v>#NAME?</v>
      </c>
      <c r="D83" s="78">
        <f>IF(OR(ISBLANK(D$4),LEFT(D$4,1)="s"),0,Gamma($A83,D$5,OptionPage!$A$9,OptionPage!$A$6,OptionPage!$A$4,OptionPage!$A$7)*D$3)</f>
        <v>0</v>
      </c>
      <c r="E83" s="78">
        <f>IF(OR(ISBLANK(E$4),LEFT(E$4,1)="s"),0,Gamma($A83,E$5,OptionPage!$A$9,OptionPage!$A$6,OptionPage!$A$4,OptionPage!$A$7)*E$3)</f>
        <v>0</v>
      </c>
      <c r="F83" s="78">
        <f>IF(OR(ISBLANK(F$4),LEFT(F$4,1)="s"),0,Gamma($A83,F$5,OptionPage!$A$9,OptionPage!$A$6,OptionPage!$A$4,OptionPage!$A$7)*F$3)</f>
        <v>0</v>
      </c>
      <c r="G83" s="78">
        <f>IF(OR(ISBLANK(G$4),LEFT(G$4,1)="s"),0,Gamma($A83,G$5,OptionPage!$A$9,OptionPage!$A$6,OptionPage!$A$4,OptionPage!$A$7)*G$3)</f>
        <v>0</v>
      </c>
      <c r="H83" s="78">
        <f>IF(OR(ISBLANK(H$4),LEFT(H$4,1)="s"),0,Gamma($A83,H$5,OptionPage!$A$9,OptionPage!$A$6,OptionPage!$A$4,OptionPage!$A$7)*H$3)</f>
        <v>0</v>
      </c>
      <c r="I83" s="78">
        <f>IF(OR(ISBLANK(I$4),LEFT(I$4,1)="s"),0,Gamma($A83,I$5,OptionPage!$A$9,OptionPage!$A$6,OptionPage!$A$4,OptionPage!$A$7)*I$3)</f>
        <v>0</v>
      </c>
      <c r="J83" s="78">
        <f>IF(OR(ISBLANK(J$4),LEFT(J$4,1)="s"),0,Gamma($A83,J$5,OptionPage!$A$9,OptionPage!$A$6,OptionPage!$A$4,OptionPage!$A$7)*J$3)</f>
        <v>0</v>
      </c>
      <c r="K83" s="79">
        <f>IF(OR(ISBLANK(K$4),LEFT(K$4,1)="s"),0,Gamma($A83,K$5,OptionPage!$A$9,OptionPage!$A$6,OptionPage!$A$4,OptionPage!$A$7)*K$3)</f>
        <v>0</v>
      </c>
      <c r="L83" s="79" t="e">
        <f t="shared" si="6"/>
        <v>#NAME?</v>
      </c>
    </row>
    <row r="84" spans="1:12" ht="12.75">
      <c r="A84" s="124">
        <f>A83+$A$17</f>
        <v>26</v>
      </c>
      <c r="B84" s="129">
        <f>IF(OR(ISBLANK(B$4),LEFT(B$4,1)="s"),0,Gamma($A84,B$5,OptionPage!$A$9,OptionPage!$A$6,OptionPage!$A$4,OptionPage!$A$7)*B$3)</f>
        <v>0</v>
      </c>
      <c r="C84" s="78" t="e">
        <f>IF(OR(ISBLANK(C$4),LEFT(C$4,1)="s"),0,Gamma($A84,C$5,OptionPage!$A$9,OptionPage!$A$6,OptionPage!$A$4,OptionPage!$A$7)*C$3)</f>
        <v>#NAME?</v>
      </c>
      <c r="D84" s="78">
        <f>IF(OR(ISBLANK(D$4),LEFT(D$4,1)="s"),0,Gamma($A84,D$5,OptionPage!$A$9,OptionPage!$A$6,OptionPage!$A$4,OptionPage!$A$7)*D$3)</f>
        <v>0</v>
      </c>
      <c r="E84" s="78">
        <f>IF(OR(ISBLANK(E$4),LEFT(E$4,1)="s"),0,Gamma($A84,E$5,OptionPage!$A$9,OptionPage!$A$6,OptionPage!$A$4,OptionPage!$A$7)*E$3)</f>
        <v>0</v>
      </c>
      <c r="F84" s="78">
        <f>IF(OR(ISBLANK(F$4),LEFT(F$4,1)="s"),0,Gamma($A84,F$5,OptionPage!$A$9,OptionPage!$A$6,OptionPage!$A$4,OptionPage!$A$7)*F$3)</f>
        <v>0</v>
      </c>
      <c r="G84" s="78">
        <f>IF(OR(ISBLANK(G$4),LEFT(G$4,1)="s"),0,Gamma($A84,G$5,OptionPage!$A$9,OptionPage!$A$6,OptionPage!$A$4,OptionPage!$A$7)*G$3)</f>
        <v>0</v>
      </c>
      <c r="H84" s="78">
        <f>IF(OR(ISBLANK(H$4),LEFT(H$4,1)="s"),0,Gamma($A84,H$5,OptionPage!$A$9,OptionPage!$A$6,OptionPage!$A$4,OptionPage!$A$7)*H$3)</f>
        <v>0</v>
      </c>
      <c r="I84" s="78">
        <f>IF(OR(ISBLANK(I$4),LEFT(I$4,1)="s"),0,Gamma($A84,I$5,OptionPage!$A$9,OptionPage!$A$6,OptionPage!$A$4,OptionPage!$A$7)*I$3)</f>
        <v>0</v>
      </c>
      <c r="J84" s="78">
        <f>IF(OR(ISBLANK(J$4),LEFT(J$4,1)="s"),0,Gamma($A84,J$5,OptionPage!$A$9,OptionPage!$A$6,OptionPage!$A$4,OptionPage!$A$7)*J$3)</f>
        <v>0</v>
      </c>
      <c r="K84" s="79">
        <f>IF(OR(ISBLANK(K$4),LEFT(K$4,1)="s"),0,Gamma($A84,K$5,OptionPage!$A$9,OptionPage!$A$6,OptionPage!$A$4,OptionPage!$A$7)*K$3)</f>
        <v>0</v>
      </c>
      <c r="L84" s="79" t="e">
        <f t="shared" si="6"/>
        <v>#NAME?</v>
      </c>
    </row>
    <row r="85" spans="1:12" ht="12.75">
      <c r="A85" s="124">
        <f>A84+$A$17</f>
        <v>27</v>
      </c>
      <c r="B85" s="129">
        <f>IF(OR(ISBLANK(B$4),LEFT(B$4,1)="s"),0,Gamma($A85,B$5,OptionPage!$A$9,OptionPage!$A$6,OptionPage!$A$4,OptionPage!$A$7)*B$3)</f>
        <v>0</v>
      </c>
      <c r="C85" s="78" t="e">
        <f>IF(OR(ISBLANK(C$4),LEFT(C$4,1)="s"),0,Gamma($A85,C$5,OptionPage!$A$9,OptionPage!$A$6,OptionPage!$A$4,OptionPage!$A$7)*C$3)</f>
        <v>#NAME?</v>
      </c>
      <c r="D85" s="78">
        <f>IF(OR(ISBLANK(D$4),LEFT(D$4,1)="s"),0,Gamma($A85,D$5,OptionPage!$A$9,OptionPage!$A$6,OptionPage!$A$4,OptionPage!$A$7)*D$3)</f>
        <v>0</v>
      </c>
      <c r="E85" s="78">
        <f>IF(OR(ISBLANK(E$4),LEFT(E$4,1)="s"),0,Gamma($A85,E$5,OptionPage!$A$9,OptionPage!$A$6,OptionPage!$A$4,OptionPage!$A$7)*E$3)</f>
        <v>0</v>
      </c>
      <c r="F85" s="78">
        <f>IF(OR(ISBLANK(F$4),LEFT(F$4,1)="s"),0,Gamma($A85,F$5,OptionPage!$A$9,OptionPage!$A$6,OptionPage!$A$4,OptionPage!$A$7)*F$3)</f>
        <v>0</v>
      </c>
      <c r="G85" s="78">
        <f>IF(OR(ISBLANK(G$4),LEFT(G$4,1)="s"),0,Gamma($A85,G$5,OptionPage!$A$9,OptionPage!$A$6,OptionPage!$A$4,OptionPage!$A$7)*G$3)</f>
        <v>0</v>
      </c>
      <c r="H85" s="78">
        <f>IF(OR(ISBLANK(H$4),LEFT(H$4,1)="s"),0,Gamma($A85,H$5,OptionPage!$A$9,OptionPage!$A$6,OptionPage!$A$4,OptionPage!$A$7)*H$3)</f>
        <v>0</v>
      </c>
      <c r="I85" s="78">
        <f>IF(OR(ISBLANK(I$4),LEFT(I$4,1)="s"),0,Gamma($A85,I$5,OptionPage!$A$9,OptionPage!$A$6,OptionPage!$A$4,OptionPage!$A$7)*I$3)</f>
        <v>0</v>
      </c>
      <c r="J85" s="78">
        <f>IF(OR(ISBLANK(J$4),LEFT(J$4,1)="s"),0,Gamma($A85,J$5,OptionPage!$A$9,OptionPage!$A$6,OptionPage!$A$4,OptionPage!$A$7)*J$3)</f>
        <v>0</v>
      </c>
      <c r="K85" s="79">
        <f>IF(OR(ISBLANK(K$4),LEFT(K$4,1)="s"),0,Gamma($A85,K$5,OptionPage!$A$9,OptionPage!$A$6,OptionPage!$A$4,OptionPage!$A$7)*K$3)</f>
        <v>0</v>
      </c>
      <c r="L85" s="79" t="e">
        <f t="shared" si="6"/>
        <v>#NAME?</v>
      </c>
    </row>
    <row r="86" spans="1:12" ht="12.75">
      <c r="A86" s="124">
        <f>A85+$A$17</f>
        <v>28</v>
      </c>
      <c r="B86" s="129">
        <f>IF(OR(ISBLANK(B$4),LEFT(B$4,1)="s"),0,Gamma($A86,B$5,OptionPage!$A$9,OptionPage!$A$6,OptionPage!$A$4,OptionPage!$A$7)*B$3)</f>
        <v>0</v>
      </c>
      <c r="C86" s="78" t="e">
        <f>IF(OR(ISBLANK(C$4),LEFT(C$4,1)="s"),0,Gamma($A86,C$5,OptionPage!$A$9,OptionPage!$A$6,OptionPage!$A$4,OptionPage!$A$7)*C$3)</f>
        <v>#NAME?</v>
      </c>
      <c r="D86" s="78">
        <f>IF(OR(ISBLANK(D$4),LEFT(D$4,1)="s"),0,Gamma($A86,D$5,OptionPage!$A$9,OptionPage!$A$6,OptionPage!$A$4,OptionPage!$A$7)*D$3)</f>
        <v>0</v>
      </c>
      <c r="E86" s="78">
        <f>IF(OR(ISBLANK(E$4),LEFT(E$4,1)="s"),0,Gamma($A86,E$5,OptionPage!$A$9,OptionPage!$A$6,OptionPage!$A$4,OptionPage!$A$7)*E$3)</f>
        <v>0</v>
      </c>
      <c r="F86" s="78">
        <f>IF(OR(ISBLANK(F$4),LEFT(F$4,1)="s"),0,Gamma($A86,F$5,OptionPage!$A$9,OptionPage!$A$6,OptionPage!$A$4,OptionPage!$A$7)*F$3)</f>
        <v>0</v>
      </c>
      <c r="G86" s="78">
        <f>IF(OR(ISBLANK(G$4),LEFT(G$4,1)="s"),0,Gamma($A86,G$5,OptionPage!$A$9,OptionPage!$A$6,OptionPage!$A$4,OptionPage!$A$7)*G$3)</f>
        <v>0</v>
      </c>
      <c r="H86" s="78">
        <f>IF(OR(ISBLANK(H$4),LEFT(H$4,1)="s"),0,Gamma($A86,H$5,OptionPage!$A$9,OptionPage!$A$6,OptionPage!$A$4,OptionPage!$A$7)*H$3)</f>
        <v>0</v>
      </c>
      <c r="I86" s="78">
        <f>IF(OR(ISBLANK(I$4),LEFT(I$4,1)="s"),0,Gamma($A86,I$5,OptionPage!$A$9,OptionPage!$A$6,OptionPage!$A$4,OptionPage!$A$7)*I$3)</f>
        <v>0</v>
      </c>
      <c r="J86" s="78">
        <f>IF(OR(ISBLANK(J$4),LEFT(J$4,1)="s"),0,Gamma($A86,J$5,OptionPage!$A$9,OptionPage!$A$6,OptionPage!$A$4,OptionPage!$A$7)*J$3)</f>
        <v>0</v>
      </c>
      <c r="K86" s="79">
        <f>IF(OR(ISBLANK(K$4),LEFT(K$4,1)="s"),0,Gamma($A86,K$5,OptionPage!$A$9,OptionPage!$A$6,OptionPage!$A$4,OptionPage!$A$7)*K$3)</f>
        <v>0</v>
      </c>
      <c r="L86" s="79" t="e">
        <f t="shared" si="6"/>
        <v>#NAME?</v>
      </c>
    </row>
    <row r="87" spans="1:12" ht="12.75">
      <c r="A87" s="124">
        <f>A86+$A$17</f>
        <v>29</v>
      </c>
      <c r="B87" s="129">
        <f>IF(OR(ISBLANK(B$4),LEFT(B$4,1)="s"),0,Gamma($A87,B$5,OptionPage!$A$9,OptionPage!$A$6,OptionPage!$A$4,OptionPage!$A$7)*B$3)</f>
        <v>0</v>
      </c>
      <c r="C87" s="78" t="e">
        <f>IF(OR(ISBLANK(C$4),LEFT(C$4,1)="s"),0,Gamma($A87,C$5,OptionPage!$A$9,OptionPage!$A$6,OptionPage!$A$4,OptionPage!$A$7)*C$3)</f>
        <v>#NAME?</v>
      </c>
      <c r="D87" s="78">
        <f>IF(OR(ISBLANK(D$4),LEFT(D$4,1)="s"),0,Gamma($A87,D$5,OptionPage!$A$9,OptionPage!$A$6,OptionPage!$A$4,OptionPage!$A$7)*D$3)</f>
        <v>0</v>
      </c>
      <c r="E87" s="78">
        <f>IF(OR(ISBLANK(E$4),LEFT(E$4,1)="s"),0,Gamma($A87,E$5,OptionPage!$A$9,OptionPage!$A$6,OptionPage!$A$4,OptionPage!$A$7)*E$3)</f>
        <v>0</v>
      </c>
      <c r="F87" s="78">
        <f>IF(OR(ISBLANK(F$4),LEFT(F$4,1)="s"),0,Gamma($A87,F$5,OptionPage!$A$9,OptionPage!$A$6,OptionPage!$A$4,OptionPage!$A$7)*F$3)</f>
        <v>0</v>
      </c>
      <c r="G87" s="78">
        <f>IF(OR(ISBLANK(G$4),LEFT(G$4,1)="s"),0,Gamma($A87,G$5,OptionPage!$A$9,OptionPage!$A$6,OptionPage!$A$4,OptionPage!$A$7)*G$3)</f>
        <v>0</v>
      </c>
      <c r="H87" s="78">
        <f>IF(OR(ISBLANK(H$4),LEFT(H$4,1)="s"),0,Gamma($A87,H$5,OptionPage!$A$9,OptionPage!$A$6,OptionPage!$A$4,OptionPage!$A$7)*H$3)</f>
        <v>0</v>
      </c>
      <c r="I87" s="78">
        <f>IF(OR(ISBLANK(I$4),LEFT(I$4,1)="s"),0,Gamma($A87,I$5,OptionPage!$A$9,OptionPage!$A$6,OptionPage!$A$4,OptionPage!$A$7)*I$3)</f>
        <v>0</v>
      </c>
      <c r="J87" s="78">
        <f>IF(OR(ISBLANK(J$4),LEFT(J$4,1)="s"),0,Gamma($A87,J$5,OptionPage!$A$9,OptionPage!$A$6,OptionPage!$A$4,OptionPage!$A$7)*J$3)</f>
        <v>0</v>
      </c>
      <c r="K87" s="79">
        <f>IF(OR(ISBLANK(K$4),LEFT(K$4,1)="s"),0,Gamma($A87,K$5,OptionPage!$A$9,OptionPage!$A$6,OptionPage!$A$4,OptionPage!$A$7)*K$3)</f>
        <v>0</v>
      </c>
      <c r="L87" s="79" t="e">
        <f t="shared" si="6"/>
        <v>#NAME?</v>
      </c>
    </row>
    <row r="88" spans="1:12" ht="12.75">
      <c r="A88" s="125">
        <f>A87+$A$17</f>
        <v>30</v>
      </c>
      <c r="B88" s="130">
        <f>IF(OR(ISBLANK(B$4),LEFT(B$4,1)="s"),0,Gamma($A88,B$5,OptionPage!$A$9,OptionPage!$A$6,OptionPage!$A$4,OptionPage!$A$7)*B$3)</f>
        <v>0</v>
      </c>
      <c r="C88" s="85" t="e">
        <f>IF(OR(ISBLANK(C$4),LEFT(C$4,1)="s"),0,Gamma($A88,C$5,OptionPage!$A$9,OptionPage!$A$6,OptionPage!$A$4,OptionPage!$A$7)*C$3)</f>
        <v>#NAME?</v>
      </c>
      <c r="D88" s="85">
        <f>IF(OR(ISBLANK(D$4),LEFT(D$4,1)="s"),0,Gamma($A88,D$5,OptionPage!$A$9,OptionPage!$A$6,OptionPage!$A$4,OptionPage!$A$7)*D$3)</f>
        <v>0</v>
      </c>
      <c r="E88" s="85">
        <f>IF(OR(ISBLANK(E$4),LEFT(E$4,1)="s"),0,Gamma($A88,E$5,OptionPage!$A$9,OptionPage!$A$6,OptionPage!$A$4,OptionPage!$A$7)*E$3)</f>
        <v>0</v>
      </c>
      <c r="F88" s="85">
        <f>IF(OR(ISBLANK(F$4),LEFT(F$4,1)="s"),0,Gamma($A88,F$5,OptionPage!$A$9,OptionPage!$A$6,OptionPage!$A$4,OptionPage!$A$7)*F$3)</f>
        <v>0</v>
      </c>
      <c r="G88" s="85">
        <f>IF(OR(ISBLANK(G$4),LEFT(G$4,1)="s"),0,Gamma($A88,G$5,OptionPage!$A$9,OptionPage!$A$6,OptionPage!$A$4,OptionPage!$A$7)*G$3)</f>
        <v>0</v>
      </c>
      <c r="H88" s="85">
        <f>IF(OR(ISBLANK(H$4),LEFT(H$4,1)="s"),0,Gamma($A88,H$5,OptionPage!$A$9,OptionPage!$A$6,OptionPage!$A$4,OptionPage!$A$7)*H$3)</f>
        <v>0</v>
      </c>
      <c r="I88" s="85">
        <f>IF(OR(ISBLANK(I$4),LEFT(I$4,1)="s"),0,Gamma($A88,I$5,OptionPage!$A$9,OptionPage!$A$6,OptionPage!$A$4,OptionPage!$A$7)*I$3)</f>
        <v>0</v>
      </c>
      <c r="J88" s="85">
        <f>IF(OR(ISBLANK(J$4),LEFT(J$4,1)="s"),0,Gamma($A88,J$5,OptionPage!$A$9,OptionPage!$A$6,OptionPage!$A$4,OptionPage!$A$7)*J$3)</f>
        <v>0</v>
      </c>
      <c r="K88" s="86">
        <f>IF(OR(ISBLANK(K$4),LEFT(K$4,1)="s"),0,Gamma($A88,K$5,OptionPage!$A$9,OptionPage!$A$6,OptionPage!$A$4,OptionPage!$A$7)*K$3)</f>
        <v>0</v>
      </c>
      <c r="L88" s="86" t="e">
        <f t="shared" si="6"/>
        <v>#NAME?</v>
      </c>
    </row>
    <row r="90" ht="12.75">
      <c r="B90" s="131" t="s">
        <v>76</v>
      </c>
    </row>
    <row r="91" spans="1:12" ht="12.75">
      <c r="A91" s="96" t="s">
        <v>0</v>
      </c>
      <c r="B91" s="97" t="s">
        <v>55</v>
      </c>
      <c r="C91" s="97" t="s">
        <v>56</v>
      </c>
      <c r="D91" s="97" t="s">
        <v>57</v>
      </c>
      <c r="E91" s="97" t="s">
        <v>58</v>
      </c>
      <c r="F91" s="97" t="s">
        <v>59</v>
      </c>
      <c r="G91" s="97" t="s">
        <v>60</v>
      </c>
      <c r="H91" s="97" t="s">
        <v>61</v>
      </c>
      <c r="I91" s="97" t="s">
        <v>62</v>
      </c>
      <c r="J91" s="97" t="s">
        <v>63</v>
      </c>
      <c r="K91" s="97" t="s">
        <v>64</v>
      </c>
      <c r="L91" s="3" t="s">
        <v>52</v>
      </c>
    </row>
    <row r="92" spans="1:12" ht="12.75">
      <c r="A92" s="124">
        <f>A93-$A$17</f>
        <v>20</v>
      </c>
      <c r="B92" s="126">
        <f>IF(OR(ISBLANK(B$4),LEFT(B$4,1)="s"),0,IF(LEFT(B$4,1)="c",CallTheta($A92,B$5,OptionPage!$A$9,OptionPage!$A$6,OptionPage!$A$4,OptionPage!$A$7)*B$3,PutTheta($A92,B$5,OptionPage!$A$9,OptionPage!$A$6,OptionPage!$A$4,OptionPage!$A$7)*B$3))</f>
        <v>0</v>
      </c>
      <c r="C92" s="127" t="e">
        <f>IF(OR(ISBLANK(C$4),LEFT(C$4,1)="s"),0,IF(LEFT(C$4,1)="c",CallTheta($A92,C$5,OptionPage!$A$9,OptionPage!$A$6,OptionPage!$A$4,OptionPage!$A$7)*C$3,PutTheta($A92,C$5,OptionPage!$A$9,OptionPage!$A$6,OptionPage!$A$4,OptionPage!$A$7)*C$3))</f>
        <v>#NAME?</v>
      </c>
      <c r="D92" s="127">
        <f>IF(OR(ISBLANK(D$4),LEFT(D$4,1)="s"),0,IF(LEFT(D$4,1)="c",CallTheta($A92,D$5,OptionPage!$A$9,OptionPage!$A$6,OptionPage!$A$4,OptionPage!$A$7)*D$3,PutTheta($A92,D$5,OptionPage!$A$9,OptionPage!$A$6,OptionPage!$A$4,OptionPage!$A$7)*D$3))</f>
        <v>0</v>
      </c>
      <c r="E92" s="127">
        <f>IF(OR(ISBLANK(E$4),LEFT(E$4,1)="s"),0,IF(LEFT(E$4,1)="c",CallTheta($A92,E$5,OptionPage!$A$9,OptionPage!$A$6,OptionPage!$A$4,OptionPage!$A$7)*E$3,PutTheta($A92,E$5,OptionPage!$A$9,OptionPage!$A$6,OptionPage!$A$4,OptionPage!$A$7)*E$3))</f>
        <v>0</v>
      </c>
      <c r="F92" s="127">
        <f>IF(OR(ISBLANK(F$4),LEFT(F$4,1)="s"),0,IF(LEFT(F$4,1)="c",CallTheta($A92,F$5,OptionPage!$A$9,OptionPage!$A$6,OptionPage!$A$4,OptionPage!$A$7)*F$3,PutTheta($A92,F$5,OptionPage!$A$9,OptionPage!$A$6,OptionPage!$A$4,OptionPage!$A$7)*F$3))</f>
        <v>0</v>
      </c>
      <c r="G92" s="127">
        <f>IF(OR(ISBLANK(G$4),LEFT(G$4,1)="s"),0,IF(LEFT(G$4,1)="c",CallTheta($A92,G$5,OptionPage!$A$9,OptionPage!$A$6,OptionPage!$A$4,OptionPage!$A$7)*G$3,PutTheta($A92,G$5,OptionPage!$A$9,OptionPage!$A$6,OptionPage!$A$4,OptionPage!$A$7)*G$3))</f>
        <v>0</v>
      </c>
      <c r="H92" s="127">
        <f>IF(OR(ISBLANK(H$4),LEFT(H$4,1)="s"),0,IF(LEFT(H$4,1)="c",CallTheta($A92,H$5,OptionPage!$A$9,OptionPage!$A$6,OptionPage!$A$4,OptionPage!$A$7)*H$3,PutTheta($A92,H$5,OptionPage!$A$9,OptionPage!$A$6,OptionPage!$A$4,OptionPage!$A$7)*H$3))</f>
        <v>0</v>
      </c>
      <c r="I92" s="127">
        <f>IF(OR(ISBLANK(I$4),LEFT(I$4,1)="s"),0,IF(LEFT(I$4,1)="c",CallTheta($A92,I$5,OptionPage!$A$9,OptionPage!$A$6,OptionPage!$A$4,OptionPage!$A$7)*I$3,PutTheta($A92,I$5,OptionPage!$A$9,OptionPage!$A$6,OptionPage!$A$4,OptionPage!$A$7)*I$3))</f>
        <v>0</v>
      </c>
      <c r="J92" s="127">
        <f>IF(OR(ISBLANK(J$4),LEFT(J$4,1)="s"),0,IF(LEFT(J$4,1)="c",CallTheta($A92,J$5,OptionPage!$A$9,OptionPage!$A$6,OptionPage!$A$4,OptionPage!$A$7)*J$3,PutTheta($A92,J$5,OptionPage!$A$9,OptionPage!$A$6,OptionPage!$A$4,OptionPage!$A$7)*J$3))</f>
        <v>0</v>
      </c>
      <c r="K92" s="128">
        <f>IF(OR(ISBLANK(K$4),LEFT(K$4,1)="s"),0,IF(LEFT(K$4,1)="c",CallTheta($A92,K$5,OptionPage!$A$9,OptionPage!$A$6,OptionPage!$A$4,OptionPage!$A$7)*K$3,PutTheta($A92,K$5,OptionPage!$A$9,OptionPage!$A$6,OptionPage!$A$4,OptionPage!$A$7)*K$3))</f>
        <v>0</v>
      </c>
      <c r="L92" s="79" t="e">
        <f>SUM(B92:K92)</f>
        <v>#NAME?</v>
      </c>
    </row>
    <row r="93" spans="1:12" ht="12.75">
      <c r="A93" s="124">
        <f>A94-$A$17</f>
        <v>21</v>
      </c>
      <c r="B93" s="129">
        <f>IF(OR(ISBLANK(B$4),LEFT(B$4,1)="s"),0,IF(LEFT(B$4,1)="c",CallTheta($A93,B$5,OptionPage!$A$9,OptionPage!$A$6,OptionPage!$A$4,OptionPage!$A$7)*B$3,PutTheta($A93,B$5,OptionPage!$A$9,OptionPage!$A$6,OptionPage!$A$4,OptionPage!$A$7)*B$3))</f>
        <v>0</v>
      </c>
      <c r="C93" s="78" t="e">
        <f>IF(OR(ISBLANK(C$4),LEFT(C$4,1)="s"),0,IF(LEFT(C$4,1)="c",CallTheta($A93,C$5,OptionPage!$A$9,OptionPage!$A$6,OptionPage!$A$4,OptionPage!$A$7)*C$3,PutTheta($A93,C$5,OptionPage!$A$9,OptionPage!$A$6,OptionPage!$A$4,OptionPage!$A$7)*C$3))</f>
        <v>#NAME?</v>
      </c>
      <c r="D93" s="78">
        <f>IF(OR(ISBLANK(D$4),LEFT(D$4,1)="s"),0,IF(LEFT(D$4,1)="c",CallTheta($A93,D$5,OptionPage!$A$9,OptionPage!$A$6,OptionPage!$A$4,OptionPage!$A$7)*D$3,PutTheta($A93,D$5,OptionPage!$A$9,OptionPage!$A$6,OptionPage!$A$4,OptionPage!$A$7)*D$3))</f>
        <v>0</v>
      </c>
      <c r="E93" s="78">
        <f>IF(OR(ISBLANK(E$4),LEFT(E$4,1)="s"),0,IF(LEFT(E$4,1)="c",CallTheta($A93,E$5,OptionPage!$A$9,OptionPage!$A$6,OptionPage!$A$4,OptionPage!$A$7)*E$3,PutTheta($A93,E$5,OptionPage!$A$9,OptionPage!$A$6,OptionPage!$A$4,OptionPage!$A$7)*E$3))</f>
        <v>0</v>
      </c>
      <c r="F93" s="78">
        <f>IF(OR(ISBLANK(F$4),LEFT(F$4,1)="s"),0,IF(LEFT(F$4,1)="c",CallTheta($A93,F$5,OptionPage!$A$9,OptionPage!$A$6,OptionPage!$A$4,OptionPage!$A$7)*F$3,PutTheta($A93,F$5,OptionPage!$A$9,OptionPage!$A$6,OptionPage!$A$4,OptionPage!$A$7)*F$3))</f>
        <v>0</v>
      </c>
      <c r="G93" s="78">
        <f>IF(OR(ISBLANK(G$4),LEFT(G$4,1)="s"),0,IF(LEFT(G$4,1)="c",CallTheta($A93,G$5,OptionPage!$A$9,OptionPage!$A$6,OptionPage!$A$4,OptionPage!$A$7)*G$3,PutTheta($A93,G$5,OptionPage!$A$9,OptionPage!$A$6,OptionPage!$A$4,OptionPage!$A$7)*G$3))</f>
        <v>0</v>
      </c>
      <c r="H93" s="78">
        <f>IF(OR(ISBLANK(H$4),LEFT(H$4,1)="s"),0,IF(LEFT(H$4,1)="c",CallTheta($A93,H$5,OptionPage!$A$9,OptionPage!$A$6,OptionPage!$A$4,OptionPage!$A$7)*H$3,PutTheta($A93,H$5,OptionPage!$A$9,OptionPage!$A$6,OptionPage!$A$4,OptionPage!$A$7)*H$3))</f>
        <v>0</v>
      </c>
      <c r="I93" s="78">
        <f>IF(OR(ISBLANK(I$4),LEFT(I$4,1)="s"),0,IF(LEFT(I$4,1)="c",CallTheta($A93,I$5,OptionPage!$A$9,OptionPage!$A$6,OptionPage!$A$4,OptionPage!$A$7)*I$3,PutTheta($A93,I$5,OptionPage!$A$9,OptionPage!$A$6,OptionPage!$A$4,OptionPage!$A$7)*I$3))</f>
        <v>0</v>
      </c>
      <c r="J93" s="78">
        <f>IF(OR(ISBLANK(J$4),LEFT(J$4,1)="s"),0,IF(LEFT(J$4,1)="c",CallTheta($A93,J$5,OptionPage!$A$9,OptionPage!$A$6,OptionPage!$A$4,OptionPage!$A$7)*J$3,PutTheta($A93,J$5,OptionPage!$A$9,OptionPage!$A$6,OptionPage!$A$4,OptionPage!$A$7)*J$3))</f>
        <v>0</v>
      </c>
      <c r="K93" s="79">
        <f>IF(OR(ISBLANK(K$4),LEFT(K$4,1)="s"),0,IF(LEFT(K$4,1)="c",CallTheta($A93,K$5,OptionPage!$A$9,OptionPage!$A$6,OptionPage!$A$4,OptionPage!$A$7)*K$3,PutTheta($A93,K$5,OptionPage!$A$9,OptionPage!$A$6,OptionPage!$A$4,OptionPage!$A$7)*K$3))</f>
        <v>0</v>
      </c>
      <c r="L93" s="79" t="e">
        <f aca="true" t="shared" si="7" ref="L93:L102">SUM(B93:K93)</f>
        <v>#NAME?</v>
      </c>
    </row>
    <row r="94" spans="1:12" ht="12.75">
      <c r="A94" s="124">
        <f>A95-$A$17</f>
        <v>22</v>
      </c>
      <c r="B94" s="129">
        <f>IF(OR(ISBLANK(B$4),LEFT(B$4,1)="s"),0,IF(LEFT(B$4,1)="c",CallTheta($A94,B$5,OptionPage!$A$9,OptionPage!$A$6,OptionPage!$A$4,OptionPage!$A$7)*B$3,PutTheta($A94,B$5,OptionPage!$A$9,OptionPage!$A$6,OptionPage!$A$4,OptionPage!$A$7)*B$3))</f>
        <v>0</v>
      </c>
      <c r="C94" s="78" t="e">
        <f>IF(OR(ISBLANK(C$4),LEFT(C$4,1)="s"),0,IF(LEFT(C$4,1)="c",CallTheta($A94,C$5,OptionPage!$A$9,OptionPage!$A$6,OptionPage!$A$4,OptionPage!$A$7)*C$3,PutTheta($A94,C$5,OptionPage!$A$9,OptionPage!$A$6,OptionPage!$A$4,OptionPage!$A$7)*C$3))</f>
        <v>#NAME?</v>
      </c>
      <c r="D94" s="78">
        <f>IF(OR(ISBLANK(D$4),LEFT(D$4,1)="s"),0,IF(LEFT(D$4,1)="c",CallTheta($A94,D$5,OptionPage!$A$9,OptionPage!$A$6,OptionPage!$A$4,OptionPage!$A$7)*D$3,PutTheta($A94,D$5,OptionPage!$A$9,OptionPage!$A$6,OptionPage!$A$4,OptionPage!$A$7)*D$3))</f>
        <v>0</v>
      </c>
      <c r="E94" s="78">
        <f>IF(OR(ISBLANK(E$4),LEFT(E$4,1)="s"),0,IF(LEFT(E$4,1)="c",CallTheta($A94,E$5,OptionPage!$A$9,OptionPage!$A$6,OptionPage!$A$4,OptionPage!$A$7)*E$3,PutTheta($A94,E$5,OptionPage!$A$9,OptionPage!$A$6,OptionPage!$A$4,OptionPage!$A$7)*E$3))</f>
        <v>0</v>
      </c>
      <c r="F94" s="78">
        <f>IF(OR(ISBLANK(F$4),LEFT(F$4,1)="s"),0,IF(LEFT(F$4,1)="c",CallTheta($A94,F$5,OptionPage!$A$9,OptionPage!$A$6,OptionPage!$A$4,OptionPage!$A$7)*F$3,PutTheta($A94,F$5,OptionPage!$A$9,OptionPage!$A$6,OptionPage!$A$4,OptionPage!$A$7)*F$3))</f>
        <v>0</v>
      </c>
      <c r="G94" s="78">
        <f>IF(OR(ISBLANK(G$4),LEFT(G$4,1)="s"),0,IF(LEFT(G$4,1)="c",CallTheta($A94,G$5,OptionPage!$A$9,OptionPage!$A$6,OptionPage!$A$4,OptionPage!$A$7)*G$3,PutTheta($A94,G$5,OptionPage!$A$9,OptionPage!$A$6,OptionPage!$A$4,OptionPage!$A$7)*G$3))</f>
        <v>0</v>
      </c>
      <c r="H94" s="78">
        <f>IF(OR(ISBLANK(H$4),LEFT(H$4,1)="s"),0,IF(LEFT(H$4,1)="c",CallTheta($A94,H$5,OptionPage!$A$9,OptionPage!$A$6,OptionPage!$A$4,OptionPage!$A$7)*H$3,PutTheta($A94,H$5,OptionPage!$A$9,OptionPage!$A$6,OptionPage!$A$4,OptionPage!$A$7)*H$3))</f>
        <v>0</v>
      </c>
      <c r="I94" s="78">
        <f>IF(OR(ISBLANK(I$4),LEFT(I$4,1)="s"),0,IF(LEFT(I$4,1)="c",CallTheta($A94,I$5,OptionPage!$A$9,OptionPage!$A$6,OptionPage!$A$4,OptionPage!$A$7)*I$3,PutTheta($A94,I$5,OptionPage!$A$9,OptionPage!$A$6,OptionPage!$A$4,OptionPage!$A$7)*I$3))</f>
        <v>0</v>
      </c>
      <c r="J94" s="78">
        <f>IF(OR(ISBLANK(J$4),LEFT(J$4,1)="s"),0,IF(LEFT(J$4,1)="c",CallTheta($A94,J$5,OptionPage!$A$9,OptionPage!$A$6,OptionPage!$A$4,OptionPage!$A$7)*J$3,PutTheta($A94,J$5,OptionPage!$A$9,OptionPage!$A$6,OptionPage!$A$4,OptionPage!$A$7)*J$3))</f>
        <v>0</v>
      </c>
      <c r="K94" s="79">
        <f>IF(OR(ISBLANK(K$4),LEFT(K$4,1)="s"),0,IF(LEFT(K$4,1)="c",CallTheta($A94,K$5,OptionPage!$A$9,OptionPage!$A$6,OptionPage!$A$4,OptionPage!$A$7)*K$3,PutTheta($A94,K$5,OptionPage!$A$9,OptionPage!$A$6,OptionPage!$A$4,OptionPage!$A$7)*K$3))</f>
        <v>0</v>
      </c>
      <c r="L94" s="79" t="e">
        <f t="shared" si="7"/>
        <v>#NAME?</v>
      </c>
    </row>
    <row r="95" spans="1:12" ht="12.75">
      <c r="A95" s="124">
        <f>A96-$A$17</f>
        <v>23</v>
      </c>
      <c r="B95" s="129">
        <f>IF(OR(ISBLANK(B$4),LEFT(B$4,1)="s"),0,IF(LEFT(B$4,1)="c",CallTheta($A95,B$5,OptionPage!$A$9,OptionPage!$A$6,OptionPage!$A$4,OptionPage!$A$7)*B$3,PutTheta($A95,B$5,OptionPage!$A$9,OptionPage!$A$6,OptionPage!$A$4,OptionPage!$A$7)*B$3))</f>
        <v>0</v>
      </c>
      <c r="C95" s="78" t="e">
        <f>IF(OR(ISBLANK(C$4),LEFT(C$4,1)="s"),0,IF(LEFT(C$4,1)="c",CallTheta($A95,C$5,OptionPage!$A$9,OptionPage!$A$6,OptionPage!$A$4,OptionPage!$A$7)*C$3,PutTheta($A95,C$5,OptionPage!$A$9,OptionPage!$A$6,OptionPage!$A$4,OptionPage!$A$7)*C$3))</f>
        <v>#NAME?</v>
      </c>
      <c r="D95" s="78">
        <f>IF(OR(ISBLANK(D$4),LEFT(D$4,1)="s"),0,IF(LEFT(D$4,1)="c",CallTheta($A95,D$5,OptionPage!$A$9,OptionPage!$A$6,OptionPage!$A$4,OptionPage!$A$7)*D$3,PutTheta($A95,D$5,OptionPage!$A$9,OptionPage!$A$6,OptionPage!$A$4,OptionPage!$A$7)*D$3))</f>
        <v>0</v>
      </c>
      <c r="E95" s="78">
        <f>IF(OR(ISBLANK(E$4),LEFT(E$4,1)="s"),0,IF(LEFT(E$4,1)="c",CallTheta($A95,E$5,OptionPage!$A$9,OptionPage!$A$6,OptionPage!$A$4,OptionPage!$A$7)*E$3,PutTheta($A95,E$5,OptionPage!$A$9,OptionPage!$A$6,OptionPage!$A$4,OptionPage!$A$7)*E$3))</f>
        <v>0</v>
      </c>
      <c r="F95" s="78">
        <f>IF(OR(ISBLANK(F$4),LEFT(F$4,1)="s"),0,IF(LEFT(F$4,1)="c",CallTheta($A95,F$5,OptionPage!$A$9,OptionPage!$A$6,OptionPage!$A$4,OptionPage!$A$7)*F$3,PutTheta($A95,F$5,OptionPage!$A$9,OptionPage!$A$6,OptionPage!$A$4,OptionPage!$A$7)*F$3))</f>
        <v>0</v>
      </c>
      <c r="G95" s="78">
        <f>IF(OR(ISBLANK(G$4),LEFT(G$4,1)="s"),0,IF(LEFT(G$4,1)="c",CallTheta($A95,G$5,OptionPage!$A$9,OptionPage!$A$6,OptionPage!$A$4,OptionPage!$A$7)*G$3,PutTheta($A95,G$5,OptionPage!$A$9,OptionPage!$A$6,OptionPage!$A$4,OptionPage!$A$7)*G$3))</f>
        <v>0</v>
      </c>
      <c r="H95" s="78">
        <f>IF(OR(ISBLANK(H$4),LEFT(H$4,1)="s"),0,IF(LEFT(H$4,1)="c",CallTheta($A95,H$5,OptionPage!$A$9,OptionPage!$A$6,OptionPage!$A$4,OptionPage!$A$7)*H$3,PutTheta($A95,H$5,OptionPage!$A$9,OptionPage!$A$6,OptionPage!$A$4,OptionPage!$A$7)*H$3))</f>
        <v>0</v>
      </c>
      <c r="I95" s="78">
        <f>IF(OR(ISBLANK(I$4),LEFT(I$4,1)="s"),0,IF(LEFT(I$4,1)="c",CallTheta($A95,I$5,OptionPage!$A$9,OptionPage!$A$6,OptionPage!$A$4,OptionPage!$A$7)*I$3,PutTheta($A95,I$5,OptionPage!$A$9,OptionPage!$A$6,OptionPage!$A$4,OptionPage!$A$7)*I$3))</f>
        <v>0</v>
      </c>
      <c r="J95" s="78">
        <f>IF(OR(ISBLANK(J$4),LEFT(J$4,1)="s"),0,IF(LEFT(J$4,1)="c",CallTheta($A95,J$5,OptionPage!$A$9,OptionPage!$A$6,OptionPage!$A$4,OptionPage!$A$7)*J$3,PutTheta($A95,J$5,OptionPage!$A$9,OptionPage!$A$6,OptionPage!$A$4,OptionPage!$A$7)*J$3))</f>
        <v>0</v>
      </c>
      <c r="K95" s="79">
        <f>IF(OR(ISBLANK(K$4),LEFT(K$4,1)="s"),0,IF(LEFT(K$4,1)="c",CallTheta($A95,K$5,OptionPage!$A$9,OptionPage!$A$6,OptionPage!$A$4,OptionPage!$A$7)*K$3,PutTheta($A95,K$5,OptionPage!$A$9,OptionPage!$A$6,OptionPage!$A$4,OptionPage!$A$7)*K$3))</f>
        <v>0</v>
      </c>
      <c r="L95" s="79" t="e">
        <f t="shared" si="7"/>
        <v>#NAME?</v>
      </c>
    </row>
    <row r="96" spans="1:12" ht="12.75">
      <c r="A96" s="124">
        <f>A97-$A$17</f>
        <v>24</v>
      </c>
      <c r="B96" s="129">
        <f>IF(OR(ISBLANK(B$4),LEFT(B$4,1)="s"),0,IF(LEFT(B$4,1)="c",CallTheta($A96,B$5,OptionPage!$A$9,OptionPage!$A$6,OptionPage!$A$4,OptionPage!$A$7)*B$3,PutTheta($A96,B$5,OptionPage!$A$9,OptionPage!$A$6,OptionPage!$A$4,OptionPage!$A$7)*B$3))</f>
        <v>0</v>
      </c>
      <c r="C96" s="78" t="e">
        <f>IF(OR(ISBLANK(C$4),LEFT(C$4,1)="s"),0,IF(LEFT(C$4,1)="c",CallTheta($A96,C$5,OptionPage!$A$9,OptionPage!$A$6,OptionPage!$A$4,OptionPage!$A$7)*C$3,PutTheta($A96,C$5,OptionPage!$A$9,OptionPage!$A$6,OptionPage!$A$4,OptionPage!$A$7)*C$3))</f>
        <v>#NAME?</v>
      </c>
      <c r="D96" s="78">
        <f>IF(OR(ISBLANK(D$4),LEFT(D$4,1)="s"),0,IF(LEFT(D$4,1)="c",CallTheta($A96,D$5,OptionPage!$A$9,OptionPage!$A$6,OptionPage!$A$4,OptionPage!$A$7)*D$3,PutTheta($A96,D$5,OptionPage!$A$9,OptionPage!$A$6,OptionPage!$A$4,OptionPage!$A$7)*D$3))</f>
        <v>0</v>
      </c>
      <c r="E96" s="78">
        <f>IF(OR(ISBLANK(E$4),LEFT(E$4,1)="s"),0,IF(LEFT(E$4,1)="c",CallTheta($A96,E$5,OptionPage!$A$9,OptionPage!$A$6,OptionPage!$A$4,OptionPage!$A$7)*E$3,PutTheta($A96,E$5,OptionPage!$A$9,OptionPage!$A$6,OptionPage!$A$4,OptionPage!$A$7)*E$3))</f>
        <v>0</v>
      </c>
      <c r="F96" s="78">
        <f>IF(OR(ISBLANK(F$4),LEFT(F$4,1)="s"),0,IF(LEFT(F$4,1)="c",CallTheta($A96,F$5,OptionPage!$A$9,OptionPage!$A$6,OptionPage!$A$4,OptionPage!$A$7)*F$3,PutTheta($A96,F$5,OptionPage!$A$9,OptionPage!$A$6,OptionPage!$A$4,OptionPage!$A$7)*F$3))</f>
        <v>0</v>
      </c>
      <c r="G96" s="78">
        <f>IF(OR(ISBLANK(G$4),LEFT(G$4,1)="s"),0,IF(LEFT(G$4,1)="c",CallTheta($A96,G$5,OptionPage!$A$9,OptionPage!$A$6,OptionPage!$A$4,OptionPage!$A$7)*G$3,PutTheta($A96,G$5,OptionPage!$A$9,OptionPage!$A$6,OptionPage!$A$4,OptionPage!$A$7)*G$3))</f>
        <v>0</v>
      </c>
      <c r="H96" s="78">
        <f>IF(OR(ISBLANK(H$4),LEFT(H$4,1)="s"),0,IF(LEFT(H$4,1)="c",CallTheta($A96,H$5,OptionPage!$A$9,OptionPage!$A$6,OptionPage!$A$4,OptionPage!$A$7)*H$3,PutTheta($A96,H$5,OptionPage!$A$9,OptionPage!$A$6,OptionPage!$A$4,OptionPage!$A$7)*H$3))</f>
        <v>0</v>
      </c>
      <c r="I96" s="78">
        <f>IF(OR(ISBLANK(I$4),LEFT(I$4,1)="s"),0,IF(LEFT(I$4,1)="c",CallTheta($A96,I$5,OptionPage!$A$9,OptionPage!$A$6,OptionPage!$A$4,OptionPage!$A$7)*I$3,PutTheta($A96,I$5,OptionPage!$A$9,OptionPage!$A$6,OptionPage!$A$4,OptionPage!$A$7)*I$3))</f>
        <v>0</v>
      </c>
      <c r="J96" s="78">
        <f>IF(OR(ISBLANK(J$4),LEFT(J$4,1)="s"),0,IF(LEFT(J$4,1)="c",CallTheta($A96,J$5,OptionPage!$A$9,OptionPage!$A$6,OptionPage!$A$4,OptionPage!$A$7)*J$3,PutTheta($A96,J$5,OptionPage!$A$9,OptionPage!$A$6,OptionPage!$A$4,OptionPage!$A$7)*J$3))</f>
        <v>0</v>
      </c>
      <c r="K96" s="79">
        <f>IF(OR(ISBLANK(K$4),LEFT(K$4,1)="s"),0,IF(LEFT(K$4,1)="c",CallTheta($A96,K$5,OptionPage!$A$9,OptionPage!$A$6,OptionPage!$A$4,OptionPage!$A$7)*K$3,PutTheta($A96,K$5,OptionPage!$A$9,OptionPage!$A$6,OptionPage!$A$4,OptionPage!$A$7)*K$3))</f>
        <v>0</v>
      </c>
      <c r="L96" s="79" t="e">
        <f t="shared" si="7"/>
        <v>#NAME?</v>
      </c>
    </row>
    <row r="97" spans="1:12" ht="12.75">
      <c r="A97" s="124">
        <f>OptionPage!$A$2</f>
        <v>25</v>
      </c>
      <c r="B97" s="129">
        <f>IF(OR(ISBLANK(B$4),LEFT(B$4,1)="s"),0,IF(LEFT(B$4,1)="c",CallTheta($A97,B$5,OptionPage!$A$9,OptionPage!$A$6,OptionPage!$A$4,OptionPage!$A$7)*B$3,PutTheta($A97,B$5,OptionPage!$A$9,OptionPage!$A$6,OptionPage!$A$4,OptionPage!$A$7)*B$3))</f>
        <v>0</v>
      </c>
      <c r="C97" s="78" t="e">
        <f>IF(OR(ISBLANK(C$4),LEFT(C$4,1)="s"),0,IF(LEFT(C$4,1)="c",CallTheta($A97,C$5,OptionPage!$A$9,OptionPage!$A$6,OptionPage!$A$4,OptionPage!$A$7)*C$3,PutTheta($A97,C$5,OptionPage!$A$9,OptionPage!$A$6,OptionPage!$A$4,OptionPage!$A$7)*C$3))</f>
        <v>#NAME?</v>
      </c>
      <c r="D97" s="78">
        <f>IF(OR(ISBLANK(D$4),LEFT(D$4,1)="s"),0,IF(LEFT(D$4,1)="c",CallTheta($A97,D$5,OptionPage!$A$9,OptionPage!$A$6,OptionPage!$A$4,OptionPage!$A$7)*D$3,PutTheta($A97,D$5,OptionPage!$A$9,OptionPage!$A$6,OptionPage!$A$4,OptionPage!$A$7)*D$3))</f>
        <v>0</v>
      </c>
      <c r="E97" s="78">
        <f>IF(OR(ISBLANK(E$4),LEFT(E$4,1)="s"),0,IF(LEFT(E$4,1)="c",CallTheta($A97,E$5,OptionPage!$A$9,OptionPage!$A$6,OptionPage!$A$4,OptionPage!$A$7)*E$3,PutTheta($A97,E$5,OptionPage!$A$9,OptionPage!$A$6,OptionPage!$A$4,OptionPage!$A$7)*E$3))</f>
        <v>0</v>
      </c>
      <c r="F97" s="78">
        <f>IF(OR(ISBLANK(F$4),LEFT(F$4,1)="s"),0,IF(LEFT(F$4,1)="c",CallTheta($A97,F$5,OptionPage!$A$9,OptionPage!$A$6,OptionPage!$A$4,OptionPage!$A$7)*F$3,PutTheta($A97,F$5,OptionPage!$A$9,OptionPage!$A$6,OptionPage!$A$4,OptionPage!$A$7)*F$3))</f>
        <v>0</v>
      </c>
      <c r="G97" s="78">
        <f>IF(OR(ISBLANK(G$4),LEFT(G$4,1)="s"),0,IF(LEFT(G$4,1)="c",CallTheta($A97,G$5,OptionPage!$A$9,OptionPage!$A$6,OptionPage!$A$4,OptionPage!$A$7)*G$3,PutTheta($A97,G$5,OptionPage!$A$9,OptionPage!$A$6,OptionPage!$A$4,OptionPage!$A$7)*G$3))</f>
        <v>0</v>
      </c>
      <c r="H97" s="78">
        <f>IF(OR(ISBLANK(H$4),LEFT(H$4,1)="s"),0,IF(LEFT(H$4,1)="c",CallTheta($A97,H$5,OptionPage!$A$9,OptionPage!$A$6,OptionPage!$A$4,OptionPage!$A$7)*H$3,PutTheta($A97,H$5,OptionPage!$A$9,OptionPage!$A$6,OptionPage!$A$4,OptionPage!$A$7)*H$3))</f>
        <v>0</v>
      </c>
      <c r="I97" s="78">
        <f>IF(OR(ISBLANK(I$4),LEFT(I$4,1)="s"),0,IF(LEFT(I$4,1)="c",CallTheta($A97,I$5,OptionPage!$A$9,OptionPage!$A$6,OptionPage!$A$4,OptionPage!$A$7)*I$3,PutTheta($A97,I$5,OptionPage!$A$9,OptionPage!$A$6,OptionPage!$A$4,OptionPage!$A$7)*I$3))</f>
        <v>0</v>
      </c>
      <c r="J97" s="78">
        <f>IF(OR(ISBLANK(J$4),LEFT(J$4,1)="s"),0,IF(LEFT(J$4,1)="c",CallTheta($A97,J$5,OptionPage!$A$9,OptionPage!$A$6,OptionPage!$A$4,OptionPage!$A$7)*J$3,PutTheta($A97,J$5,OptionPage!$A$9,OptionPage!$A$6,OptionPage!$A$4,OptionPage!$A$7)*J$3))</f>
        <v>0</v>
      </c>
      <c r="K97" s="79">
        <f>IF(OR(ISBLANK(K$4),LEFT(K$4,1)="s"),0,IF(LEFT(K$4,1)="c",CallTheta($A97,K$5,OptionPage!$A$9,OptionPage!$A$6,OptionPage!$A$4,OptionPage!$A$7)*K$3,PutTheta($A97,K$5,OptionPage!$A$9,OptionPage!$A$6,OptionPage!$A$4,OptionPage!$A$7)*K$3))</f>
        <v>0</v>
      </c>
      <c r="L97" s="79" t="e">
        <f t="shared" si="7"/>
        <v>#NAME?</v>
      </c>
    </row>
    <row r="98" spans="1:12" ht="12.75">
      <c r="A98" s="124">
        <f>A97+$A$17</f>
        <v>26</v>
      </c>
      <c r="B98" s="129">
        <f>IF(OR(ISBLANK(B$4),LEFT(B$4,1)="s"),0,IF(LEFT(B$4,1)="c",CallTheta($A98,B$5,OptionPage!$A$9,OptionPage!$A$6,OptionPage!$A$4,OptionPage!$A$7)*B$3,PutTheta($A98,B$5,OptionPage!$A$9,OptionPage!$A$6,OptionPage!$A$4,OptionPage!$A$7)*B$3))</f>
        <v>0</v>
      </c>
      <c r="C98" s="78" t="e">
        <f>IF(OR(ISBLANK(C$4),LEFT(C$4,1)="s"),0,IF(LEFT(C$4,1)="c",CallTheta($A98,C$5,OptionPage!$A$9,OptionPage!$A$6,OptionPage!$A$4,OptionPage!$A$7)*C$3,PutTheta($A98,C$5,OptionPage!$A$9,OptionPage!$A$6,OptionPage!$A$4,OptionPage!$A$7)*C$3))</f>
        <v>#NAME?</v>
      </c>
      <c r="D98" s="78">
        <f>IF(OR(ISBLANK(D$4),LEFT(D$4,1)="s"),0,IF(LEFT(D$4,1)="c",CallTheta($A98,D$5,OptionPage!$A$9,OptionPage!$A$6,OptionPage!$A$4,OptionPage!$A$7)*D$3,PutTheta($A98,D$5,OptionPage!$A$9,OptionPage!$A$6,OptionPage!$A$4,OptionPage!$A$7)*D$3))</f>
        <v>0</v>
      </c>
      <c r="E98" s="78">
        <f>IF(OR(ISBLANK(E$4),LEFT(E$4,1)="s"),0,IF(LEFT(E$4,1)="c",CallTheta($A98,E$5,OptionPage!$A$9,OptionPage!$A$6,OptionPage!$A$4,OptionPage!$A$7)*E$3,PutTheta($A98,E$5,OptionPage!$A$9,OptionPage!$A$6,OptionPage!$A$4,OptionPage!$A$7)*E$3))</f>
        <v>0</v>
      </c>
      <c r="F98" s="78">
        <f>IF(OR(ISBLANK(F$4),LEFT(F$4,1)="s"),0,IF(LEFT(F$4,1)="c",CallTheta($A98,F$5,OptionPage!$A$9,OptionPage!$A$6,OptionPage!$A$4,OptionPage!$A$7)*F$3,PutTheta($A98,F$5,OptionPage!$A$9,OptionPage!$A$6,OptionPage!$A$4,OptionPage!$A$7)*F$3))</f>
        <v>0</v>
      </c>
      <c r="G98" s="78">
        <f>IF(OR(ISBLANK(G$4),LEFT(G$4,1)="s"),0,IF(LEFT(G$4,1)="c",CallTheta($A98,G$5,OptionPage!$A$9,OptionPage!$A$6,OptionPage!$A$4,OptionPage!$A$7)*G$3,PutTheta($A98,G$5,OptionPage!$A$9,OptionPage!$A$6,OptionPage!$A$4,OptionPage!$A$7)*G$3))</f>
        <v>0</v>
      </c>
      <c r="H98" s="78">
        <f>IF(OR(ISBLANK(H$4),LEFT(H$4,1)="s"),0,IF(LEFT(H$4,1)="c",CallTheta($A98,H$5,OptionPage!$A$9,OptionPage!$A$6,OptionPage!$A$4,OptionPage!$A$7)*H$3,PutTheta($A98,H$5,OptionPage!$A$9,OptionPage!$A$6,OptionPage!$A$4,OptionPage!$A$7)*H$3))</f>
        <v>0</v>
      </c>
      <c r="I98" s="78">
        <f>IF(OR(ISBLANK(I$4),LEFT(I$4,1)="s"),0,IF(LEFT(I$4,1)="c",CallTheta($A98,I$5,OptionPage!$A$9,OptionPage!$A$6,OptionPage!$A$4,OptionPage!$A$7)*I$3,PutTheta($A98,I$5,OptionPage!$A$9,OptionPage!$A$6,OptionPage!$A$4,OptionPage!$A$7)*I$3))</f>
        <v>0</v>
      </c>
      <c r="J98" s="78">
        <f>IF(OR(ISBLANK(J$4),LEFT(J$4,1)="s"),0,IF(LEFT(J$4,1)="c",CallTheta($A98,J$5,OptionPage!$A$9,OptionPage!$A$6,OptionPage!$A$4,OptionPage!$A$7)*J$3,PutTheta($A98,J$5,OptionPage!$A$9,OptionPage!$A$6,OptionPage!$A$4,OptionPage!$A$7)*J$3))</f>
        <v>0</v>
      </c>
      <c r="K98" s="79">
        <f>IF(OR(ISBLANK(K$4),LEFT(K$4,1)="s"),0,IF(LEFT(K$4,1)="c",CallTheta($A98,K$5,OptionPage!$A$9,OptionPage!$A$6,OptionPage!$A$4,OptionPage!$A$7)*K$3,PutTheta($A98,K$5,OptionPage!$A$9,OptionPage!$A$6,OptionPage!$A$4,OptionPage!$A$7)*K$3))</f>
        <v>0</v>
      </c>
      <c r="L98" s="79" t="e">
        <f t="shared" si="7"/>
        <v>#NAME?</v>
      </c>
    </row>
    <row r="99" spans="1:12" ht="12.75">
      <c r="A99" s="124">
        <f>A98+$A$17</f>
        <v>27</v>
      </c>
      <c r="B99" s="129">
        <f>IF(OR(ISBLANK(B$4),LEFT(B$4,1)="s"),0,IF(LEFT(B$4,1)="c",CallTheta($A99,B$5,OptionPage!$A$9,OptionPage!$A$6,OptionPage!$A$4,OptionPage!$A$7)*B$3,PutTheta($A99,B$5,OptionPage!$A$9,OptionPage!$A$6,OptionPage!$A$4,OptionPage!$A$7)*B$3))</f>
        <v>0</v>
      </c>
      <c r="C99" s="78" t="e">
        <f>IF(OR(ISBLANK(C$4),LEFT(C$4,1)="s"),0,IF(LEFT(C$4,1)="c",CallTheta($A99,C$5,OptionPage!$A$9,OptionPage!$A$6,OptionPage!$A$4,OptionPage!$A$7)*C$3,PutTheta($A99,C$5,OptionPage!$A$9,OptionPage!$A$6,OptionPage!$A$4,OptionPage!$A$7)*C$3))</f>
        <v>#NAME?</v>
      </c>
      <c r="D99" s="78">
        <f>IF(OR(ISBLANK(D$4),LEFT(D$4,1)="s"),0,IF(LEFT(D$4,1)="c",CallTheta($A99,D$5,OptionPage!$A$9,OptionPage!$A$6,OptionPage!$A$4,OptionPage!$A$7)*D$3,PutTheta($A99,D$5,OptionPage!$A$9,OptionPage!$A$6,OptionPage!$A$4,OptionPage!$A$7)*D$3))</f>
        <v>0</v>
      </c>
      <c r="E99" s="78">
        <f>IF(OR(ISBLANK(E$4),LEFT(E$4,1)="s"),0,IF(LEFT(E$4,1)="c",CallTheta($A99,E$5,OptionPage!$A$9,OptionPage!$A$6,OptionPage!$A$4,OptionPage!$A$7)*E$3,PutTheta($A99,E$5,OptionPage!$A$9,OptionPage!$A$6,OptionPage!$A$4,OptionPage!$A$7)*E$3))</f>
        <v>0</v>
      </c>
      <c r="F99" s="78">
        <f>IF(OR(ISBLANK(F$4),LEFT(F$4,1)="s"),0,IF(LEFT(F$4,1)="c",CallTheta($A99,F$5,OptionPage!$A$9,OptionPage!$A$6,OptionPage!$A$4,OptionPage!$A$7)*F$3,PutTheta($A99,F$5,OptionPage!$A$9,OptionPage!$A$6,OptionPage!$A$4,OptionPage!$A$7)*F$3))</f>
        <v>0</v>
      </c>
      <c r="G99" s="78">
        <f>IF(OR(ISBLANK(G$4),LEFT(G$4,1)="s"),0,IF(LEFT(G$4,1)="c",CallTheta($A99,G$5,OptionPage!$A$9,OptionPage!$A$6,OptionPage!$A$4,OptionPage!$A$7)*G$3,PutTheta($A99,G$5,OptionPage!$A$9,OptionPage!$A$6,OptionPage!$A$4,OptionPage!$A$7)*G$3))</f>
        <v>0</v>
      </c>
      <c r="H99" s="78">
        <f>IF(OR(ISBLANK(H$4),LEFT(H$4,1)="s"),0,IF(LEFT(H$4,1)="c",CallTheta($A99,H$5,OptionPage!$A$9,OptionPage!$A$6,OptionPage!$A$4,OptionPage!$A$7)*H$3,PutTheta($A99,H$5,OptionPage!$A$9,OptionPage!$A$6,OptionPage!$A$4,OptionPage!$A$7)*H$3))</f>
        <v>0</v>
      </c>
      <c r="I99" s="78">
        <f>IF(OR(ISBLANK(I$4),LEFT(I$4,1)="s"),0,IF(LEFT(I$4,1)="c",CallTheta($A99,I$5,OptionPage!$A$9,OptionPage!$A$6,OptionPage!$A$4,OptionPage!$A$7)*I$3,PutTheta($A99,I$5,OptionPage!$A$9,OptionPage!$A$6,OptionPage!$A$4,OptionPage!$A$7)*I$3))</f>
        <v>0</v>
      </c>
      <c r="J99" s="78">
        <f>IF(OR(ISBLANK(J$4),LEFT(J$4,1)="s"),0,IF(LEFT(J$4,1)="c",CallTheta($A99,J$5,OptionPage!$A$9,OptionPage!$A$6,OptionPage!$A$4,OptionPage!$A$7)*J$3,PutTheta($A99,J$5,OptionPage!$A$9,OptionPage!$A$6,OptionPage!$A$4,OptionPage!$A$7)*J$3))</f>
        <v>0</v>
      </c>
      <c r="K99" s="79">
        <f>IF(OR(ISBLANK(K$4),LEFT(K$4,1)="s"),0,IF(LEFT(K$4,1)="c",CallTheta($A99,K$5,OptionPage!$A$9,OptionPage!$A$6,OptionPage!$A$4,OptionPage!$A$7)*K$3,PutTheta($A99,K$5,OptionPage!$A$9,OptionPage!$A$6,OptionPage!$A$4,OptionPage!$A$7)*K$3))</f>
        <v>0</v>
      </c>
      <c r="L99" s="79" t="e">
        <f t="shared" si="7"/>
        <v>#NAME?</v>
      </c>
    </row>
    <row r="100" spans="1:12" ht="12.75">
      <c r="A100" s="124">
        <f>A99+$A$17</f>
        <v>28</v>
      </c>
      <c r="B100" s="129">
        <f>IF(OR(ISBLANK(B$4),LEFT(B$4,1)="s"),0,IF(LEFT(B$4,1)="c",CallTheta($A100,B$5,OptionPage!$A$9,OptionPage!$A$6,OptionPage!$A$4,OptionPage!$A$7)*B$3,PutTheta($A100,B$5,OptionPage!$A$9,OptionPage!$A$6,OptionPage!$A$4,OptionPage!$A$7)*B$3))</f>
        <v>0</v>
      </c>
      <c r="C100" s="78" t="e">
        <f>IF(OR(ISBLANK(C$4),LEFT(C$4,1)="s"),0,IF(LEFT(C$4,1)="c",CallTheta($A100,C$5,OptionPage!$A$9,OptionPage!$A$6,OptionPage!$A$4,OptionPage!$A$7)*C$3,PutTheta($A100,C$5,OptionPage!$A$9,OptionPage!$A$6,OptionPage!$A$4,OptionPage!$A$7)*C$3))</f>
        <v>#NAME?</v>
      </c>
      <c r="D100" s="78">
        <f>IF(OR(ISBLANK(D$4),LEFT(D$4,1)="s"),0,IF(LEFT(D$4,1)="c",CallTheta($A100,D$5,OptionPage!$A$9,OptionPage!$A$6,OptionPage!$A$4,OptionPage!$A$7)*D$3,PutTheta($A100,D$5,OptionPage!$A$9,OptionPage!$A$6,OptionPage!$A$4,OptionPage!$A$7)*D$3))</f>
        <v>0</v>
      </c>
      <c r="E100" s="78">
        <f>IF(OR(ISBLANK(E$4),LEFT(E$4,1)="s"),0,IF(LEFT(E$4,1)="c",CallTheta($A100,E$5,OptionPage!$A$9,OptionPage!$A$6,OptionPage!$A$4,OptionPage!$A$7)*E$3,PutTheta($A100,E$5,OptionPage!$A$9,OptionPage!$A$6,OptionPage!$A$4,OptionPage!$A$7)*E$3))</f>
        <v>0</v>
      </c>
      <c r="F100" s="78">
        <f>IF(OR(ISBLANK(F$4),LEFT(F$4,1)="s"),0,IF(LEFT(F$4,1)="c",CallTheta($A100,F$5,OptionPage!$A$9,OptionPage!$A$6,OptionPage!$A$4,OptionPage!$A$7)*F$3,PutTheta($A100,F$5,OptionPage!$A$9,OptionPage!$A$6,OptionPage!$A$4,OptionPage!$A$7)*F$3))</f>
        <v>0</v>
      </c>
      <c r="G100" s="78">
        <f>IF(OR(ISBLANK(G$4),LEFT(G$4,1)="s"),0,IF(LEFT(G$4,1)="c",CallTheta($A100,G$5,OptionPage!$A$9,OptionPage!$A$6,OptionPage!$A$4,OptionPage!$A$7)*G$3,PutTheta($A100,G$5,OptionPage!$A$9,OptionPage!$A$6,OptionPage!$A$4,OptionPage!$A$7)*G$3))</f>
        <v>0</v>
      </c>
      <c r="H100" s="78">
        <f>IF(OR(ISBLANK(H$4),LEFT(H$4,1)="s"),0,IF(LEFT(H$4,1)="c",CallTheta($A100,H$5,OptionPage!$A$9,OptionPage!$A$6,OptionPage!$A$4,OptionPage!$A$7)*H$3,PutTheta($A100,H$5,OptionPage!$A$9,OptionPage!$A$6,OptionPage!$A$4,OptionPage!$A$7)*H$3))</f>
        <v>0</v>
      </c>
      <c r="I100" s="78">
        <f>IF(OR(ISBLANK(I$4),LEFT(I$4,1)="s"),0,IF(LEFT(I$4,1)="c",CallTheta($A100,I$5,OptionPage!$A$9,OptionPage!$A$6,OptionPage!$A$4,OptionPage!$A$7)*I$3,PutTheta($A100,I$5,OptionPage!$A$9,OptionPage!$A$6,OptionPage!$A$4,OptionPage!$A$7)*I$3))</f>
        <v>0</v>
      </c>
      <c r="J100" s="78">
        <f>IF(OR(ISBLANK(J$4),LEFT(J$4,1)="s"),0,IF(LEFT(J$4,1)="c",CallTheta($A100,J$5,OptionPage!$A$9,OptionPage!$A$6,OptionPage!$A$4,OptionPage!$A$7)*J$3,PutTheta($A100,J$5,OptionPage!$A$9,OptionPage!$A$6,OptionPage!$A$4,OptionPage!$A$7)*J$3))</f>
        <v>0</v>
      </c>
      <c r="K100" s="79">
        <f>IF(OR(ISBLANK(K$4),LEFT(K$4,1)="s"),0,IF(LEFT(K$4,1)="c",CallTheta($A100,K$5,OptionPage!$A$9,OptionPage!$A$6,OptionPage!$A$4,OptionPage!$A$7)*K$3,PutTheta($A100,K$5,OptionPage!$A$9,OptionPage!$A$6,OptionPage!$A$4,OptionPage!$A$7)*K$3))</f>
        <v>0</v>
      </c>
      <c r="L100" s="79" t="e">
        <f t="shared" si="7"/>
        <v>#NAME?</v>
      </c>
    </row>
    <row r="101" spans="1:12" ht="12.75">
      <c r="A101" s="124">
        <f>A100+$A$17</f>
        <v>29</v>
      </c>
      <c r="B101" s="129">
        <f>IF(OR(ISBLANK(B$4),LEFT(B$4,1)="s"),0,IF(LEFT(B$4,1)="c",CallTheta($A101,B$5,OptionPage!$A$9,OptionPage!$A$6,OptionPage!$A$4,OptionPage!$A$7)*B$3,PutTheta($A101,B$5,OptionPage!$A$9,OptionPage!$A$6,OptionPage!$A$4,OptionPage!$A$7)*B$3))</f>
        <v>0</v>
      </c>
      <c r="C101" s="78" t="e">
        <f>IF(OR(ISBLANK(C$4),LEFT(C$4,1)="s"),0,IF(LEFT(C$4,1)="c",CallTheta($A101,C$5,OptionPage!$A$9,OptionPage!$A$6,OptionPage!$A$4,OptionPage!$A$7)*C$3,PutTheta($A101,C$5,OptionPage!$A$9,OptionPage!$A$6,OptionPage!$A$4,OptionPage!$A$7)*C$3))</f>
        <v>#NAME?</v>
      </c>
      <c r="D101" s="78">
        <f>IF(OR(ISBLANK(D$4),LEFT(D$4,1)="s"),0,IF(LEFT(D$4,1)="c",CallTheta($A101,D$5,OptionPage!$A$9,OptionPage!$A$6,OptionPage!$A$4,OptionPage!$A$7)*D$3,PutTheta($A101,D$5,OptionPage!$A$9,OptionPage!$A$6,OptionPage!$A$4,OptionPage!$A$7)*D$3))</f>
        <v>0</v>
      </c>
      <c r="E101" s="78">
        <f>IF(OR(ISBLANK(E$4),LEFT(E$4,1)="s"),0,IF(LEFT(E$4,1)="c",CallTheta($A101,E$5,OptionPage!$A$9,OptionPage!$A$6,OptionPage!$A$4,OptionPage!$A$7)*E$3,PutTheta($A101,E$5,OptionPage!$A$9,OptionPage!$A$6,OptionPage!$A$4,OptionPage!$A$7)*E$3))</f>
        <v>0</v>
      </c>
      <c r="F101" s="78">
        <f>IF(OR(ISBLANK(F$4),LEFT(F$4,1)="s"),0,IF(LEFT(F$4,1)="c",CallTheta($A101,F$5,OptionPage!$A$9,OptionPage!$A$6,OptionPage!$A$4,OptionPage!$A$7)*F$3,PutTheta($A101,F$5,OptionPage!$A$9,OptionPage!$A$6,OptionPage!$A$4,OptionPage!$A$7)*F$3))</f>
        <v>0</v>
      </c>
      <c r="G101" s="78">
        <f>IF(OR(ISBLANK(G$4),LEFT(G$4,1)="s"),0,IF(LEFT(G$4,1)="c",CallTheta($A101,G$5,OptionPage!$A$9,OptionPage!$A$6,OptionPage!$A$4,OptionPage!$A$7)*G$3,PutTheta($A101,G$5,OptionPage!$A$9,OptionPage!$A$6,OptionPage!$A$4,OptionPage!$A$7)*G$3))</f>
        <v>0</v>
      </c>
      <c r="H101" s="78">
        <f>IF(OR(ISBLANK(H$4),LEFT(H$4,1)="s"),0,IF(LEFT(H$4,1)="c",CallTheta($A101,H$5,OptionPage!$A$9,OptionPage!$A$6,OptionPage!$A$4,OptionPage!$A$7)*H$3,PutTheta($A101,H$5,OptionPage!$A$9,OptionPage!$A$6,OptionPage!$A$4,OptionPage!$A$7)*H$3))</f>
        <v>0</v>
      </c>
      <c r="I101" s="78">
        <f>IF(OR(ISBLANK(I$4),LEFT(I$4,1)="s"),0,IF(LEFT(I$4,1)="c",CallTheta($A101,I$5,OptionPage!$A$9,OptionPage!$A$6,OptionPage!$A$4,OptionPage!$A$7)*I$3,PutTheta($A101,I$5,OptionPage!$A$9,OptionPage!$A$6,OptionPage!$A$4,OptionPage!$A$7)*I$3))</f>
        <v>0</v>
      </c>
      <c r="J101" s="78">
        <f>IF(OR(ISBLANK(J$4),LEFT(J$4,1)="s"),0,IF(LEFT(J$4,1)="c",CallTheta($A101,J$5,OptionPage!$A$9,OptionPage!$A$6,OptionPage!$A$4,OptionPage!$A$7)*J$3,PutTheta($A101,J$5,OptionPage!$A$9,OptionPage!$A$6,OptionPage!$A$4,OptionPage!$A$7)*J$3))</f>
        <v>0</v>
      </c>
      <c r="K101" s="79">
        <f>IF(OR(ISBLANK(K$4),LEFT(K$4,1)="s"),0,IF(LEFT(K$4,1)="c",CallTheta($A101,K$5,OptionPage!$A$9,OptionPage!$A$6,OptionPage!$A$4,OptionPage!$A$7)*K$3,PutTheta($A101,K$5,OptionPage!$A$9,OptionPage!$A$6,OptionPage!$A$4,OptionPage!$A$7)*K$3))</f>
        <v>0</v>
      </c>
      <c r="L101" s="79" t="e">
        <f t="shared" si="7"/>
        <v>#NAME?</v>
      </c>
    </row>
    <row r="102" spans="1:12" ht="12.75">
      <c r="A102" s="125">
        <f>A101+$A$17</f>
        <v>30</v>
      </c>
      <c r="B102" s="130">
        <f>IF(OR(ISBLANK(B$4),LEFT(B$4,1)="s"),0,IF(LEFT(B$4,1)="c",CallTheta($A102,B$5,OptionPage!$A$9,OptionPage!$A$6,OptionPage!$A$4,OptionPage!$A$7)*B$3,PutTheta($A102,B$5,OptionPage!$A$9,OptionPage!$A$6,OptionPage!$A$4,OptionPage!$A$7)*B$3))</f>
        <v>0</v>
      </c>
      <c r="C102" s="85" t="e">
        <f>IF(OR(ISBLANK(C$4),LEFT(C$4,1)="s"),0,IF(LEFT(C$4,1)="c",CallTheta($A102,C$5,OptionPage!$A$9,OptionPage!$A$6,OptionPage!$A$4,OptionPage!$A$7)*C$3,PutTheta($A102,C$5,OptionPage!$A$9,OptionPage!$A$6,OptionPage!$A$4,OptionPage!$A$7)*C$3))</f>
        <v>#NAME?</v>
      </c>
      <c r="D102" s="85">
        <f>IF(OR(ISBLANK(D$4),LEFT(D$4,1)="s"),0,IF(LEFT(D$4,1)="c",CallTheta($A102,D$5,OptionPage!$A$9,OptionPage!$A$6,OptionPage!$A$4,OptionPage!$A$7)*D$3,PutTheta($A102,D$5,OptionPage!$A$9,OptionPage!$A$6,OptionPage!$A$4,OptionPage!$A$7)*D$3))</f>
        <v>0</v>
      </c>
      <c r="E102" s="85">
        <f>IF(OR(ISBLANK(E$4),LEFT(E$4,1)="s"),0,IF(LEFT(E$4,1)="c",CallTheta($A102,E$5,OptionPage!$A$9,OptionPage!$A$6,OptionPage!$A$4,OptionPage!$A$7)*E$3,PutTheta($A102,E$5,OptionPage!$A$9,OptionPage!$A$6,OptionPage!$A$4,OptionPage!$A$7)*E$3))</f>
        <v>0</v>
      </c>
      <c r="F102" s="85">
        <f>IF(OR(ISBLANK(F$4),LEFT(F$4,1)="s"),0,IF(LEFT(F$4,1)="c",CallTheta($A102,F$5,OptionPage!$A$9,OptionPage!$A$6,OptionPage!$A$4,OptionPage!$A$7)*F$3,PutTheta($A102,F$5,OptionPage!$A$9,OptionPage!$A$6,OptionPage!$A$4,OptionPage!$A$7)*F$3))</f>
        <v>0</v>
      </c>
      <c r="G102" s="85">
        <f>IF(OR(ISBLANK(G$4),LEFT(G$4,1)="s"),0,IF(LEFT(G$4,1)="c",CallTheta($A102,G$5,OptionPage!$A$9,OptionPage!$A$6,OptionPage!$A$4,OptionPage!$A$7)*G$3,PutTheta($A102,G$5,OptionPage!$A$9,OptionPage!$A$6,OptionPage!$A$4,OptionPage!$A$7)*G$3))</f>
        <v>0</v>
      </c>
      <c r="H102" s="85">
        <f>IF(OR(ISBLANK(H$4),LEFT(H$4,1)="s"),0,IF(LEFT(H$4,1)="c",CallTheta($A102,H$5,OptionPage!$A$9,OptionPage!$A$6,OptionPage!$A$4,OptionPage!$A$7)*H$3,PutTheta($A102,H$5,OptionPage!$A$9,OptionPage!$A$6,OptionPage!$A$4,OptionPage!$A$7)*H$3))</f>
        <v>0</v>
      </c>
      <c r="I102" s="85">
        <f>IF(OR(ISBLANK(I$4),LEFT(I$4,1)="s"),0,IF(LEFT(I$4,1)="c",CallTheta($A102,I$5,OptionPage!$A$9,OptionPage!$A$6,OptionPage!$A$4,OptionPage!$A$7)*I$3,PutTheta($A102,I$5,OptionPage!$A$9,OptionPage!$A$6,OptionPage!$A$4,OptionPage!$A$7)*I$3))</f>
        <v>0</v>
      </c>
      <c r="J102" s="85">
        <f>IF(OR(ISBLANK(J$4),LEFT(J$4,1)="s"),0,IF(LEFT(J$4,1)="c",CallTheta($A102,J$5,OptionPage!$A$9,OptionPage!$A$6,OptionPage!$A$4,OptionPage!$A$7)*J$3,PutTheta($A102,J$5,OptionPage!$A$9,OptionPage!$A$6,OptionPage!$A$4,OptionPage!$A$7)*J$3))</f>
        <v>0</v>
      </c>
      <c r="K102" s="86">
        <f>IF(OR(ISBLANK(K$4),LEFT(K$4,1)="s"),0,IF(LEFT(K$4,1)="c",CallTheta($A102,K$5,OptionPage!$A$9,OptionPage!$A$6,OptionPage!$A$4,OptionPage!$A$7)*K$3,PutTheta($A102,K$5,OptionPage!$A$9,OptionPage!$A$6,OptionPage!$A$4,OptionPage!$A$7)*K$3))</f>
        <v>0</v>
      </c>
      <c r="L102" s="86" t="e">
        <f t="shared" si="7"/>
        <v>#NAME?</v>
      </c>
    </row>
    <row r="104" ht="12.75">
      <c r="B104" s="131" t="s">
        <v>77</v>
      </c>
    </row>
    <row r="105" spans="1:12" ht="12.75">
      <c r="A105" s="96" t="s">
        <v>0</v>
      </c>
      <c r="B105" s="97" t="s">
        <v>55</v>
      </c>
      <c r="C105" s="97" t="s">
        <v>56</v>
      </c>
      <c r="D105" s="97" t="s">
        <v>57</v>
      </c>
      <c r="E105" s="97" t="s">
        <v>58</v>
      </c>
      <c r="F105" s="97" t="s">
        <v>59</v>
      </c>
      <c r="G105" s="97" t="s">
        <v>60</v>
      </c>
      <c r="H105" s="97" t="s">
        <v>61</v>
      </c>
      <c r="I105" s="97" t="s">
        <v>62</v>
      </c>
      <c r="J105" s="97" t="s">
        <v>63</v>
      </c>
      <c r="K105" s="97" t="s">
        <v>64</v>
      </c>
      <c r="L105" s="3" t="s">
        <v>52</v>
      </c>
    </row>
    <row r="106" spans="1:12" ht="12.75">
      <c r="A106" s="124">
        <f>A107-$A$17</f>
        <v>20</v>
      </c>
      <c r="B106" s="126">
        <f>IF(OR(ISBLANK(B$4),LEFT(B$4,1)="s"),0,vega($A106,B$5,OptionPage!$A$9,OptionPage!$A$6,OptionPage!$A$4,OptionPage!$A$7)*B$3)</f>
        <v>0</v>
      </c>
      <c r="C106" s="127" t="e">
        <f>IF(OR(ISBLANK(C$4),LEFT(C$4,1)="s"),0,vega($A106,C$5,OptionPage!$A$9,OptionPage!$A$6,OptionPage!$A$4,OptionPage!$A$7)*C$3)</f>
        <v>#NAME?</v>
      </c>
      <c r="D106" s="127">
        <f>IF(OR(ISBLANK(D$4),LEFT(D$4,1)="s"),0,vega($A106,D$5,OptionPage!$A$9,OptionPage!$A$6,OptionPage!$A$4,OptionPage!$A$7)*D$3)</f>
        <v>0</v>
      </c>
      <c r="E106" s="127">
        <f>IF(OR(ISBLANK(E$4),LEFT(E$4,1)="s"),0,vega($A106,E$5,OptionPage!$A$9,OptionPage!$A$6,OptionPage!$A$4,OptionPage!$A$7)*E$3)</f>
        <v>0</v>
      </c>
      <c r="F106" s="127">
        <f>IF(OR(ISBLANK(F$4),LEFT(F$4,1)="s"),0,vega($A106,F$5,OptionPage!$A$9,OptionPage!$A$6,OptionPage!$A$4,OptionPage!$A$7)*F$3)</f>
        <v>0</v>
      </c>
      <c r="G106" s="127">
        <f>IF(OR(ISBLANK(G$4),LEFT(G$4,1)="s"),0,vega($A106,G$5,OptionPage!$A$9,OptionPage!$A$6,OptionPage!$A$4,OptionPage!$A$7)*G$3)</f>
        <v>0</v>
      </c>
      <c r="H106" s="127">
        <f>IF(OR(ISBLANK(H$4),LEFT(H$4,1)="s"),0,vega($A106,H$5,OptionPage!$A$9,OptionPage!$A$6,OptionPage!$A$4,OptionPage!$A$7)*H$3)</f>
        <v>0</v>
      </c>
      <c r="I106" s="127">
        <f>IF(OR(ISBLANK(I$4),LEFT(I$4,1)="s"),0,vega($A106,I$5,OptionPage!$A$9,OptionPage!$A$6,OptionPage!$A$4,OptionPage!$A$7)*I$3)</f>
        <v>0</v>
      </c>
      <c r="J106" s="127">
        <f>IF(OR(ISBLANK(J$4),LEFT(J$4,1)="s"),0,vega($A106,J$5,OptionPage!$A$9,OptionPage!$A$6,OptionPage!$A$4,OptionPage!$A$7)*J$3)</f>
        <v>0</v>
      </c>
      <c r="K106" s="128">
        <f>IF(OR(ISBLANK(K$4),LEFT(K$4,1)="s"),0,vega($A106,K$5,OptionPage!$A$9,OptionPage!$A$6,OptionPage!$A$4,OptionPage!$A$7)*K$3)</f>
        <v>0</v>
      </c>
      <c r="L106" s="79" t="e">
        <f>SUM(B106:K106)</f>
        <v>#NAME?</v>
      </c>
    </row>
    <row r="107" spans="1:12" ht="12.75">
      <c r="A107" s="124">
        <f>A108-$A$17</f>
        <v>21</v>
      </c>
      <c r="B107" s="129">
        <f>IF(OR(ISBLANK(B$4),LEFT(B$4,1)="s"),0,vega($A107,B$5,OptionPage!$A$9,OptionPage!$A$6,OptionPage!$A$4,OptionPage!$A$7)*B$3)</f>
        <v>0</v>
      </c>
      <c r="C107" s="78" t="e">
        <f>IF(OR(ISBLANK(C$4),LEFT(C$4,1)="s"),0,vega($A107,C$5,OptionPage!$A$9,OptionPage!$A$6,OptionPage!$A$4,OptionPage!$A$7)*C$3)</f>
        <v>#NAME?</v>
      </c>
      <c r="D107" s="78">
        <f>IF(OR(ISBLANK(D$4),LEFT(D$4,1)="s"),0,vega($A107,D$5,OptionPage!$A$9,OptionPage!$A$6,OptionPage!$A$4,OptionPage!$A$7)*D$3)</f>
        <v>0</v>
      </c>
      <c r="E107" s="78">
        <f>IF(OR(ISBLANK(E$4),LEFT(E$4,1)="s"),0,vega($A107,E$5,OptionPage!$A$9,OptionPage!$A$6,OptionPage!$A$4,OptionPage!$A$7)*E$3)</f>
        <v>0</v>
      </c>
      <c r="F107" s="78">
        <f>IF(OR(ISBLANK(F$4),LEFT(F$4,1)="s"),0,vega($A107,F$5,OptionPage!$A$9,OptionPage!$A$6,OptionPage!$A$4,OptionPage!$A$7)*F$3)</f>
        <v>0</v>
      </c>
      <c r="G107" s="78">
        <f>IF(OR(ISBLANK(G$4),LEFT(G$4,1)="s"),0,vega($A107,G$5,OptionPage!$A$9,OptionPage!$A$6,OptionPage!$A$4,OptionPage!$A$7)*G$3)</f>
        <v>0</v>
      </c>
      <c r="H107" s="78">
        <f>IF(OR(ISBLANK(H$4),LEFT(H$4,1)="s"),0,vega($A107,H$5,OptionPage!$A$9,OptionPage!$A$6,OptionPage!$A$4,OptionPage!$A$7)*H$3)</f>
        <v>0</v>
      </c>
      <c r="I107" s="78">
        <f>IF(OR(ISBLANK(I$4),LEFT(I$4,1)="s"),0,vega($A107,I$5,OptionPage!$A$9,OptionPage!$A$6,OptionPage!$A$4,OptionPage!$A$7)*I$3)</f>
        <v>0</v>
      </c>
      <c r="J107" s="78">
        <f>IF(OR(ISBLANK(J$4),LEFT(J$4,1)="s"),0,vega($A107,J$5,OptionPage!$A$9,OptionPage!$A$6,OptionPage!$A$4,OptionPage!$A$7)*J$3)</f>
        <v>0</v>
      </c>
      <c r="K107" s="79">
        <f>IF(OR(ISBLANK(K$4),LEFT(K$4,1)="s"),0,vega($A107,K$5,OptionPage!$A$9,OptionPage!$A$6,OptionPage!$A$4,OptionPage!$A$7)*K$3)</f>
        <v>0</v>
      </c>
      <c r="L107" s="79" t="e">
        <f aca="true" t="shared" si="8" ref="L107:L116">SUM(B107:K107)</f>
        <v>#NAME?</v>
      </c>
    </row>
    <row r="108" spans="1:12" ht="12.75">
      <c r="A108" s="124">
        <f>A109-$A$17</f>
        <v>22</v>
      </c>
      <c r="B108" s="129">
        <f>IF(OR(ISBLANK(B$4),LEFT(B$4,1)="s"),0,vega($A108,B$5,OptionPage!$A$9,OptionPage!$A$6,OptionPage!$A$4,OptionPage!$A$7)*B$3)</f>
        <v>0</v>
      </c>
      <c r="C108" s="78" t="e">
        <f>IF(OR(ISBLANK(C$4),LEFT(C$4,1)="s"),0,vega($A108,C$5,OptionPage!$A$9,OptionPage!$A$6,OptionPage!$A$4,OptionPage!$A$7)*C$3)</f>
        <v>#NAME?</v>
      </c>
      <c r="D108" s="78">
        <f>IF(OR(ISBLANK(D$4),LEFT(D$4,1)="s"),0,vega($A108,D$5,OptionPage!$A$9,OptionPage!$A$6,OptionPage!$A$4,OptionPage!$A$7)*D$3)</f>
        <v>0</v>
      </c>
      <c r="E108" s="78">
        <f>IF(OR(ISBLANK(E$4),LEFT(E$4,1)="s"),0,vega($A108,E$5,OptionPage!$A$9,OptionPage!$A$6,OptionPage!$A$4,OptionPage!$A$7)*E$3)</f>
        <v>0</v>
      </c>
      <c r="F108" s="78">
        <f>IF(OR(ISBLANK(F$4),LEFT(F$4,1)="s"),0,vega($A108,F$5,OptionPage!$A$9,OptionPage!$A$6,OptionPage!$A$4,OptionPage!$A$7)*F$3)</f>
        <v>0</v>
      </c>
      <c r="G108" s="78">
        <f>IF(OR(ISBLANK(G$4),LEFT(G$4,1)="s"),0,vega($A108,G$5,OptionPage!$A$9,OptionPage!$A$6,OptionPage!$A$4,OptionPage!$A$7)*G$3)</f>
        <v>0</v>
      </c>
      <c r="H108" s="78">
        <f>IF(OR(ISBLANK(H$4),LEFT(H$4,1)="s"),0,vega($A108,H$5,OptionPage!$A$9,OptionPage!$A$6,OptionPage!$A$4,OptionPage!$A$7)*H$3)</f>
        <v>0</v>
      </c>
      <c r="I108" s="78">
        <f>IF(OR(ISBLANK(I$4),LEFT(I$4,1)="s"),0,vega($A108,I$5,OptionPage!$A$9,OptionPage!$A$6,OptionPage!$A$4,OptionPage!$A$7)*I$3)</f>
        <v>0</v>
      </c>
      <c r="J108" s="78">
        <f>IF(OR(ISBLANK(J$4),LEFT(J$4,1)="s"),0,vega($A108,J$5,OptionPage!$A$9,OptionPage!$A$6,OptionPage!$A$4,OptionPage!$A$7)*J$3)</f>
        <v>0</v>
      </c>
      <c r="K108" s="79">
        <f>IF(OR(ISBLANK(K$4),LEFT(K$4,1)="s"),0,vega($A108,K$5,OptionPage!$A$9,OptionPage!$A$6,OptionPage!$A$4,OptionPage!$A$7)*K$3)</f>
        <v>0</v>
      </c>
      <c r="L108" s="79" t="e">
        <f t="shared" si="8"/>
        <v>#NAME?</v>
      </c>
    </row>
    <row r="109" spans="1:12" ht="12.75">
      <c r="A109" s="124">
        <f>A110-$A$17</f>
        <v>23</v>
      </c>
      <c r="B109" s="129">
        <f>IF(OR(ISBLANK(B$4),LEFT(B$4,1)="s"),0,vega($A109,B$5,OptionPage!$A$9,OptionPage!$A$6,OptionPage!$A$4,OptionPage!$A$7)*B$3)</f>
        <v>0</v>
      </c>
      <c r="C109" s="78" t="e">
        <f>IF(OR(ISBLANK(C$4),LEFT(C$4,1)="s"),0,vega($A109,C$5,OptionPage!$A$9,OptionPage!$A$6,OptionPage!$A$4,OptionPage!$A$7)*C$3)</f>
        <v>#NAME?</v>
      </c>
      <c r="D109" s="78">
        <f>IF(OR(ISBLANK(D$4),LEFT(D$4,1)="s"),0,vega($A109,D$5,OptionPage!$A$9,OptionPage!$A$6,OptionPage!$A$4,OptionPage!$A$7)*D$3)</f>
        <v>0</v>
      </c>
      <c r="E109" s="78">
        <f>IF(OR(ISBLANK(E$4),LEFT(E$4,1)="s"),0,vega($A109,E$5,OptionPage!$A$9,OptionPage!$A$6,OptionPage!$A$4,OptionPage!$A$7)*E$3)</f>
        <v>0</v>
      </c>
      <c r="F109" s="78">
        <f>IF(OR(ISBLANK(F$4),LEFT(F$4,1)="s"),0,vega($A109,F$5,OptionPage!$A$9,OptionPage!$A$6,OptionPage!$A$4,OptionPage!$A$7)*F$3)</f>
        <v>0</v>
      </c>
      <c r="G109" s="78">
        <f>IF(OR(ISBLANK(G$4),LEFT(G$4,1)="s"),0,vega($A109,G$5,OptionPage!$A$9,OptionPage!$A$6,OptionPage!$A$4,OptionPage!$A$7)*G$3)</f>
        <v>0</v>
      </c>
      <c r="H109" s="78">
        <f>IF(OR(ISBLANK(H$4),LEFT(H$4,1)="s"),0,vega($A109,H$5,OptionPage!$A$9,OptionPage!$A$6,OptionPage!$A$4,OptionPage!$A$7)*H$3)</f>
        <v>0</v>
      </c>
      <c r="I109" s="78">
        <f>IF(OR(ISBLANK(I$4),LEFT(I$4,1)="s"),0,vega($A109,I$5,OptionPage!$A$9,OptionPage!$A$6,OptionPage!$A$4,OptionPage!$A$7)*I$3)</f>
        <v>0</v>
      </c>
      <c r="J109" s="78">
        <f>IF(OR(ISBLANK(J$4),LEFT(J$4,1)="s"),0,vega($A109,J$5,OptionPage!$A$9,OptionPage!$A$6,OptionPage!$A$4,OptionPage!$A$7)*J$3)</f>
        <v>0</v>
      </c>
      <c r="K109" s="79">
        <f>IF(OR(ISBLANK(K$4),LEFT(K$4,1)="s"),0,vega($A109,K$5,OptionPage!$A$9,OptionPage!$A$6,OptionPage!$A$4,OptionPage!$A$7)*K$3)</f>
        <v>0</v>
      </c>
      <c r="L109" s="79" t="e">
        <f t="shared" si="8"/>
        <v>#NAME?</v>
      </c>
    </row>
    <row r="110" spans="1:12" ht="12.75">
      <c r="A110" s="124">
        <f>A111-$A$17</f>
        <v>24</v>
      </c>
      <c r="B110" s="129">
        <f>IF(OR(ISBLANK(B$4),LEFT(B$4,1)="s"),0,vega($A110,B$5,OptionPage!$A$9,OptionPage!$A$6,OptionPage!$A$4,OptionPage!$A$7)*B$3)</f>
        <v>0</v>
      </c>
      <c r="C110" s="78" t="e">
        <f>IF(OR(ISBLANK(C$4),LEFT(C$4,1)="s"),0,vega($A110,C$5,OptionPage!$A$9,OptionPage!$A$6,OptionPage!$A$4,OptionPage!$A$7)*C$3)</f>
        <v>#NAME?</v>
      </c>
      <c r="D110" s="78">
        <f>IF(OR(ISBLANK(D$4),LEFT(D$4,1)="s"),0,vega($A110,D$5,OptionPage!$A$9,OptionPage!$A$6,OptionPage!$A$4,OptionPage!$A$7)*D$3)</f>
        <v>0</v>
      </c>
      <c r="E110" s="78">
        <f>IF(OR(ISBLANK(E$4),LEFT(E$4,1)="s"),0,vega($A110,E$5,OptionPage!$A$9,OptionPage!$A$6,OptionPage!$A$4,OptionPage!$A$7)*E$3)</f>
        <v>0</v>
      </c>
      <c r="F110" s="78">
        <f>IF(OR(ISBLANK(F$4),LEFT(F$4,1)="s"),0,vega($A110,F$5,OptionPage!$A$9,OptionPage!$A$6,OptionPage!$A$4,OptionPage!$A$7)*F$3)</f>
        <v>0</v>
      </c>
      <c r="G110" s="78">
        <f>IF(OR(ISBLANK(G$4),LEFT(G$4,1)="s"),0,vega($A110,G$5,OptionPage!$A$9,OptionPage!$A$6,OptionPage!$A$4,OptionPage!$A$7)*G$3)</f>
        <v>0</v>
      </c>
      <c r="H110" s="78">
        <f>IF(OR(ISBLANK(H$4),LEFT(H$4,1)="s"),0,vega($A110,H$5,OptionPage!$A$9,OptionPage!$A$6,OptionPage!$A$4,OptionPage!$A$7)*H$3)</f>
        <v>0</v>
      </c>
      <c r="I110" s="78">
        <f>IF(OR(ISBLANK(I$4),LEFT(I$4,1)="s"),0,vega($A110,I$5,OptionPage!$A$9,OptionPage!$A$6,OptionPage!$A$4,OptionPage!$A$7)*I$3)</f>
        <v>0</v>
      </c>
      <c r="J110" s="78">
        <f>IF(OR(ISBLANK(J$4),LEFT(J$4,1)="s"),0,vega($A110,J$5,OptionPage!$A$9,OptionPage!$A$6,OptionPage!$A$4,OptionPage!$A$7)*J$3)</f>
        <v>0</v>
      </c>
      <c r="K110" s="79">
        <f>IF(OR(ISBLANK(K$4),LEFT(K$4,1)="s"),0,vega($A110,K$5,OptionPage!$A$9,OptionPage!$A$6,OptionPage!$A$4,OptionPage!$A$7)*K$3)</f>
        <v>0</v>
      </c>
      <c r="L110" s="79" t="e">
        <f t="shared" si="8"/>
        <v>#NAME?</v>
      </c>
    </row>
    <row r="111" spans="1:12" ht="12.75">
      <c r="A111" s="124">
        <f>OptionPage!$A$2</f>
        <v>25</v>
      </c>
      <c r="B111" s="129">
        <f>IF(OR(ISBLANK(B$4),LEFT(B$4,1)="s"),0,vega($A111,B$5,OptionPage!$A$9,OptionPage!$A$6,OptionPage!$A$4,OptionPage!$A$7)*B$3)</f>
        <v>0</v>
      </c>
      <c r="C111" s="78" t="e">
        <f>IF(OR(ISBLANK(C$4),LEFT(C$4,1)="s"),0,vega($A111,C$5,OptionPage!$A$9,OptionPage!$A$6,OptionPage!$A$4,OptionPage!$A$7)*C$3)</f>
        <v>#NAME?</v>
      </c>
      <c r="D111" s="78">
        <f>IF(OR(ISBLANK(D$4),LEFT(D$4,1)="s"),0,vega($A111,D$5,OptionPage!$A$9,OptionPage!$A$6,OptionPage!$A$4,OptionPage!$A$7)*D$3)</f>
        <v>0</v>
      </c>
      <c r="E111" s="78">
        <f>IF(OR(ISBLANK(E$4),LEFT(E$4,1)="s"),0,vega($A111,E$5,OptionPage!$A$9,OptionPage!$A$6,OptionPage!$A$4,OptionPage!$A$7)*E$3)</f>
        <v>0</v>
      </c>
      <c r="F111" s="78">
        <f>IF(OR(ISBLANK(F$4),LEFT(F$4,1)="s"),0,vega($A111,F$5,OptionPage!$A$9,OptionPage!$A$6,OptionPage!$A$4,OptionPage!$A$7)*F$3)</f>
        <v>0</v>
      </c>
      <c r="G111" s="78">
        <f>IF(OR(ISBLANK(G$4),LEFT(G$4,1)="s"),0,vega($A111,G$5,OptionPage!$A$9,OptionPage!$A$6,OptionPage!$A$4,OptionPage!$A$7)*G$3)</f>
        <v>0</v>
      </c>
      <c r="H111" s="78">
        <f>IF(OR(ISBLANK(H$4),LEFT(H$4,1)="s"),0,vega($A111,H$5,OptionPage!$A$9,OptionPage!$A$6,OptionPage!$A$4,OptionPage!$A$7)*H$3)</f>
        <v>0</v>
      </c>
      <c r="I111" s="78">
        <f>IF(OR(ISBLANK(I$4),LEFT(I$4,1)="s"),0,vega($A111,I$5,OptionPage!$A$9,OptionPage!$A$6,OptionPage!$A$4,OptionPage!$A$7)*I$3)</f>
        <v>0</v>
      </c>
      <c r="J111" s="78">
        <f>IF(OR(ISBLANK(J$4),LEFT(J$4,1)="s"),0,vega($A111,J$5,OptionPage!$A$9,OptionPage!$A$6,OptionPage!$A$4,OptionPage!$A$7)*J$3)</f>
        <v>0</v>
      </c>
      <c r="K111" s="79">
        <f>IF(OR(ISBLANK(K$4),LEFT(K$4,1)="s"),0,vega($A111,K$5,OptionPage!$A$9,OptionPage!$A$6,OptionPage!$A$4,OptionPage!$A$7)*K$3)</f>
        <v>0</v>
      </c>
      <c r="L111" s="79" t="e">
        <f t="shared" si="8"/>
        <v>#NAME?</v>
      </c>
    </row>
    <row r="112" spans="1:12" ht="12.75">
      <c r="A112" s="124">
        <f>A111+$A$17</f>
        <v>26</v>
      </c>
      <c r="B112" s="129">
        <f>IF(OR(ISBLANK(B$4),LEFT(B$4,1)="s"),0,vega($A112,B$5,OptionPage!$A$9,OptionPage!$A$6,OptionPage!$A$4,OptionPage!$A$7)*B$3)</f>
        <v>0</v>
      </c>
      <c r="C112" s="78" t="e">
        <f>IF(OR(ISBLANK(C$4),LEFT(C$4,1)="s"),0,vega($A112,C$5,OptionPage!$A$9,OptionPage!$A$6,OptionPage!$A$4,OptionPage!$A$7)*C$3)</f>
        <v>#NAME?</v>
      </c>
      <c r="D112" s="78">
        <f>IF(OR(ISBLANK(D$4),LEFT(D$4,1)="s"),0,vega($A112,D$5,OptionPage!$A$9,OptionPage!$A$6,OptionPage!$A$4,OptionPage!$A$7)*D$3)</f>
        <v>0</v>
      </c>
      <c r="E112" s="78">
        <f>IF(OR(ISBLANK(E$4),LEFT(E$4,1)="s"),0,vega($A112,E$5,OptionPage!$A$9,OptionPage!$A$6,OptionPage!$A$4,OptionPage!$A$7)*E$3)</f>
        <v>0</v>
      </c>
      <c r="F112" s="78">
        <f>IF(OR(ISBLANK(F$4),LEFT(F$4,1)="s"),0,vega($A112,F$5,OptionPage!$A$9,OptionPage!$A$6,OptionPage!$A$4,OptionPage!$A$7)*F$3)</f>
        <v>0</v>
      </c>
      <c r="G112" s="78">
        <f>IF(OR(ISBLANK(G$4),LEFT(G$4,1)="s"),0,vega($A112,G$5,OptionPage!$A$9,OptionPage!$A$6,OptionPage!$A$4,OptionPage!$A$7)*G$3)</f>
        <v>0</v>
      </c>
      <c r="H112" s="78">
        <f>IF(OR(ISBLANK(H$4),LEFT(H$4,1)="s"),0,vega($A112,H$5,OptionPage!$A$9,OptionPage!$A$6,OptionPage!$A$4,OptionPage!$A$7)*H$3)</f>
        <v>0</v>
      </c>
      <c r="I112" s="78">
        <f>IF(OR(ISBLANK(I$4),LEFT(I$4,1)="s"),0,vega($A112,I$5,OptionPage!$A$9,OptionPage!$A$6,OptionPage!$A$4,OptionPage!$A$7)*I$3)</f>
        <v>0</v>
      </c>
      <c r="J112" s="78">
        <f>IF(OR(ISBLANK(J$4),LEFT(J$4,1)="s"),0,vega($A112,J$5,OptionPage!$A$9,OptionPage!$A$6,OptionPage!$A$4,OptionPage!$A$7)*J$3)</f>
        <v>0</v>
      </c>
      <c r="K112" s="79">
        <f>IF(OR(ISBLANK(K$4),LEFT(K$4,1)="s"),0,vega($A112,K$5,OptionPage!$A$9,OptionPage!$A$6,OptionPage!$A$4,OptionPage!$A$7)*K$3)</f>
        <v>0</v>
      </c>
      <c r="L112" s="79" t="e">
        <f t="shared" si="8"/>
        <v>#NAME?</v>
      </c>
    </row>
    <row r="113" spans="1:12" ht="12.75">
      <c r="A113" s="124">
        <f>A112+$A$17</f>
        <v>27</v>
      </c>
      <c r="B113" s="129">
        <f>IF(OR(ISBLANK(B$4),LEFT(B$4,1)="s"),0,vega($A113,B$5,OptionPage!$A$9,OptionPage!$A$6,OptionPage!$A$4,OptionPage!$A$7)*B$3)</f>
        <v>0</v>
      </c>
      <c r="C113" s="78" t="e">
        <f>IF(OR(ISBLANK(C$4),LEFT(C$4,1)="s"),0,vega($A113,C$5,OptionPage!$A$9,OptionPage!$A$6,OptionPage!$A$4,OptionPage!$A$7)*C$3)</f>
        <v>#NAME?</v>
      </c>
      <c r="D113" s="78">
        <f>IF(OR(ISBLANK(D$4),LEFT(D$4,1)="s"),0,vega($A113,D$5,OptionPage!$A$9,OptionPage!$A$6,OptionPage!$A$4,OptionPage!$A$7)*D$3)</f>
        <v>0</v>
      </c>
      <c r="E113" s="78">
        <f>IF(OR(ISBLANK(E$4),LEFT(E$4,1)="s"),0,vega($A113,E$5,OptionPage!$A$9,OptionPage!$A$6,OptionPage!$A$4,OptionPage!$A$7)*E$3)</f>
        <v>0</v>
      </c>
      <c r="F113" s="78">
        <f>IF(OR(ISBLANK(F$4),LEFT(F$4,1)="s"),0,vega($A113,F$5,OptionPage!$A$9,OptionPage!$A$6,OptionPage!$A$4,OptionPage!$A$7)*F$3)</f>
        <v>0</v>
      </c>
      <c r="G113" s="78">
        <f>IF(OR(ISBLANK(G$4),LEFT(G$4,1)="s"),0,vega($A113,G$5,OptionPage!$A$9,OptionPage!$A$6,OptionPage!$A$4,OptionPage!$A$7)*G$3)</f>
        <v>0</v>
      </c>
      <c r="H113" s="78">
        <f>IF(OR(ISBLANK(H$4),LEFT(H$4,1)="s"),0,vega($A113,H$5,OptionPage!$A$9,OptionPage!$A$6,OptionPage!$A$4,OptionPage!$A$7)*H$3)</f>
        <v>0</v>
      </c>
      <c r="I113" s="78">
        <f>IF(OR(ISBLANK(I$4),LEFT(I$4,1)="s"),0,vega($A113,I$5,OptionPage!$A$9,OptionPage!$A$6,OptionPage!$A$4,OptionPage!$A$7)*I$3)</f>
        <v>0</v>
      </c>
      <c r="J113" s="78">
        <f>IF(OR(ISBLANK(J$4),LEFT(J$4,1)="s"),0,vega($A113,J$5,OptionPage!$A$9,OptionPage!$A$6,OptionPage!$A$4,OptionPage!$A$7)*J$3)</f>
        <v>0</v>
      </c>
      <c r="K113" s="79">
        <f>IF(OR(ISBLANK(K$4),LEFT(K$4,1)="s"),0,vega($A113,K$5,OptionPage!$A$9,OptionPage!$A$6,OptionPage!$A$4,OptionPage!$A$7)*K$3)</f>
        <v>0</v>
      </c>
      <c r="L113" s="79" t="e">
        <f t="shared" si="8"/>
        <v>#NAME?</v>
      </c>
    </row>
    <row r="114" spans="1:12" ht="12.75">
      <c r="A114" s="124">
        <f>A113+$A$17</f>
        <v>28</v>
      </c>
      <c r="B114" s="129">
        <f>IF(OR(ISBLANK(B$4),LEFT(B$4,1)="s"),0,vega($A114,B$5,OptionPage!$A$9,OptionPage!$A$6,OptionPage!$A$4,OptionPage!$A$7)*B$3)</f>
        <v>0</v>
      </c>
      <c r="C114" s="78" t="e">
        <f>IF(OR(ISBLANK(C$4),LEFT(C$4,1)="s"),0,vega($A114,C$5,OptionPage!$A$9,OptionPage!$A$6,OptionPage!$A$4,OptionPage!$A$7)*C$3)</f>
        <v>#NAME?</v>
      </c>
      <c r="D114" s="78">
        <f>IF(OR(ISBLANK(D$4),LEFT(D$4,1)="s"),0,vega($A114,D$5,OptionPage!$A$9,OptionPage!$A$6,OptionPage!$A$4,OptionPage!$A$7)*D$3)</f>
        <v>0</v>
      </c>
      <c r="E114" s="78">
        <f>IF(OR(ISBLANK(E$4),LEFT(E$4,1)="s"),0,vega($A114,E$5,OptionPage!$A$9,OptionPage!$A$6,OptionPage!$A$4,OptionPage!$A$7)*E$3)</f>
        <v>0</v>
      </c>
      <c r="F114" s="78">
        <f>IF(OR(ISBLANK(F$4),LEFT(F$4,1)="s"),0,vega($A114,F$5,OptionPage!$A$9,OptionPage!$A$6,OptionPage!$A$4,OptionPage!$A$7)*F$3)</f>
        <v>0</v>
      </c>
      <c r="G114" s="78">
        <f>IF(OR(ISBLANK(G$4),LEFT(G$4,1)="s"),0,vega($A114,G$5,OptionPage!$A$9,OptionPage!$A$6,OptionPage!$A$4,OptionPage!$A$7)*G$3)</f>
        <v>0</v>
      </c>
      <c r="H114" s="78">
        <f>IF(OR(ISBLANK(H$4),LEFT(H$4,1)="s"),0,vega($A114,H$5,OptionPage!$A$9,OptionPage!$A$6,OptionPage!$A$4,OptionPage!$A$7)*H$3)</f>
        <v>0</v>
      </c>
      <c r="I114" s="78">
        <f>IF(OR(ISBLANK(I$4),LEFT(I$4,1)="s"),0,vega($A114,I$5,OptionPage!$A$9,OptionPage!$A$6,OptionPage!$A$4,OptionPage!$A$7)*I$3)</f>
        <v>0</v>
      </c>
      <c r="J114" s="78">
        <f>IF(OR(ISBLANK(J$4),LEFT(J$4,1)="s"),0,vega($A114,J$5,OptionPage!$A$9,OptionPage!$A$6,OptionPage!$A$4,OptionPage!$A$7)*J$3)</f>
        <v>0</v>
      </c>
      <c r="K114" s="79">
        <f>IF(OR(ISBLANK(K$4),LEFT(K$4,1)="s"),0,vega($A114,K$5,OptionPage!$A$9,OptionPage!$A$6,OptionPage!$A$4,OptionPage!$A$7)*K$3)</f>
        <v>0</v>
      </c>
      <c r="L114" s="79" t="e">
        <f t="shared" si="8"/>
        <v>#NAME?</v>
      </c>
    </row>
    <row r="115" spans="1:12" ht="12.75">
      <c r="A115" s="124">
        <f>A114+$A$17</f>
        <v>29</v>
      </c>
      <c r="B115" s="129">
        <f>IF(OR(ISBLANK(B$4),LEFT(B$4,1)="s"),0,vega($A115,B$5,OptionPage!$A$9,OptionPage!$A$6,OptionPage!$A$4,OptionPage!$A$7)*B$3)</f>
        <v>0</v>
      </c>
      <c r="C115" s="78" t="e">
        <f>IF(OR(ISBLANK(C$4),LEFT(C$4,1)="s"),0,vega($A115,C$5,OptionPage!$A$9,OptionPage!$A$6,OptionPage!$A$4,OptionPage!$A$7)*C$3)</f>
        <v>#NAME?</v>
      </c>
      <c r="D115" s="78">
        <f>IF(OR(ISBLANK(D$4),LEFT(D$4,1)="s"),0,vega($A115,D$5,OptionPage!$A$9,OptionPage!$A$6,OptionPage!$A$4,OptionPage!$A$7)*D$3)</f>
        <v>0</v>
      </c>
      <c r="E115" s="78">
        <f>IF(OR(ISBLANK(E$4),LEFT(E$4,1)="s"),0,vega($A115,E$5,OptionPage!$A$9,OptionPage!$A$6,OptionPage!$A$4,OptionPage!$A$7)*E$3)</f>
        <v>0</v>
      </c>
      <c r="F115" s="78">
        <f>IF(OR(ISBLANK(F$4),LEFT(F$4,1)="s"),0,vega($A115,F$5,OptionPage!$A$9,OptionPage!$A$6,OptionPage!$A$4,OptionPage!$A$7)*F$3)</f>
        <v>0</v>
      </c>
      <c r="G115" s="78">
        <f>IF(OR(ISBLANK(G$4),LEFT(G$4,1)="s"),0,vega($A115,G$5,OptionPage!$A$9,OptionPage!$A$6,OptionPage!$A$4,OptionPage!$A$7)*G$3)</f>
        <v>0</v>
      </c>
      <c r="H115" s="78">
        <f>IF(OR(ISBLANK(H$4),LEFT(H$4,1)="s"),0,vega($A115,H$5,OptionPage!$A$9,OptionPage!$A$6,OptionPage!$A$4,OptionPage!$A$7)*H$3)</f>
        <v>0</v>
      </c>
      <c r="I115" s="78">
        <f>IF(OR(ISBLANK(I$4),LEFT(I$4,1)="s"),0,vega($A115,I$5,OptionPage!$A$9,OptionPage!$A$6,OptionPage!$A$4,OptionPage!$A$7)*I$3)</f>
        <v>0</v>
      </c>
      <c r="J115" s="78">
        <f>IF(OR(ISBLANK(J$4),LEFT(J$4,1)="s"),0,vega($A115,J$5,OptionPage!$A$9,OptionPage!$A$6,OptionPage!$A$4,OptionPage!$A$7)*J$3)</f>
        <v>0</v>
      </c>
      <c r="K115" s="79">
        <f>IF(OR(ISBLANK(K$4),LEFT(K$4,1)="s"),0,vega($A115,K$5,OptionPage!$A$9,OptionPage!$A$6,OptionPage!$A$4,OptionPage!$A$7)*K$3)</f>
        <v>0</v>
      </c>
      <c r="L115" s="79" t="e">
        <f t="shared" si="8"/>
        <v>#NAME?</v>
      </c>
    </row>
    <row r="116" spans="1:12" ht="12.75">
      <c r="A116" s="125">
        <f>A115+$A$17</f>
        <v>30</v>
      </c>
      <c r="B116" s="130">
        <f>IF(OR(ISBLANK(B$4),LEFT(B$4,1)="s"),0,vega($A116,B$5,OptionPage!$A$9,OptionPage!$A$6,OptionPage!$A$4,OptionPage!$A$7)*B$3)</f>
        <v>0</v>
      </c>
      <c r="C116" s="85" t="e">
        <f>IF(OR(ISBLANK(C$4),LEFT(C$4,1)="s"),0,vega($A116,C$5,OptionPage!$A$9,OptionPage!$A$6,OptionPage!$A$4,OptionPage!$A$7)*C$3)</f>
        <v>#NAME?</v>
      </c>
      <c r="D116" s="85">
        <f>IF(OR(ISBLANK(D$4),LEFT(D$4,1)="s"),0,vega($A116,D$5,OptionPage!$A$9,OptionPage!$A$6,OptionPage!$A$4,OptionPage!$A$7)*D$3)</f>
        <v>0</v>
      </c>
      <c r="E116" s="85">
        <f>IF(OR(ISBLANK(E$4),LEFT(E$4,1)="s"),0,vega($A116,E$5,OptionPage!$A$9,OptionPage!$A$6,OptionPage!$A$4,OptionPage!$A$7)*E$3)</f>
        <v>0</v>
      </c>
      <c r="F116" s="85">
        <f>IF(OR(ISBLANK(F$4),LEFT(F$4,1)="s"),0,vega($A116,F$5,OptionPage!$A$9,OptionPage!$A$6,OptionPage!$A$4,OptionPage!$A$7)*F$3)</f>
        <v>0</v>
      </c>
      <c r="G116" s="85">
        <f>IF(OR(ISBLANK(G$4),LEFT(G$4,1)="s"),0,vega($A116,G$5,OptionPage!$A$9,OptionPage!$A$6,OptionPage!$A$4,OptionPage!$A$7)*G$3)</f>
        <v>0</v>
      </c>
      <c r="H116" s="85">
        <f>IF(OR(ISBLANK(H$4),LEFT(H$4,1)="s"),0,vega($A116,H$5,OptionPage!$A$9,OptionPage!$A$6,OptionPage!$A$4,OptionPage!$A$7)*H$3)</f>
        <v>0</v>
      </c>
      <c r="I116" s="85">
        <f>IF(OR(ISBLANK(I$4),LEFT(I$4,1)="s"),0,vega($A116,I$5,OptionPage!$A$9,OptionPage!$A$6,OptionPage!$A$4,OptionPage!$A$7)*I$3)</f>
        <v>0</v>
      </c>
      <c r="J116" s="85">
        <f>IF(OR(ISBLANK(J$4),LEFT(J$4,1)="s"),0,vega($A116,J$5,OptionPage!$A$9,OptionPage!$A$6,OptionPage!$A$4,OptionPage!$A$7)*J$3)</f>
        <v>0</v>
      </c>
      <c r="K116" s="86">
        <f>IF(OR(ISBLANK(K$4),LEFT(K$4,1)="s"),0,vega($A116,K$5,OptionPage!$A$9,OptionPage!$A$6,OptionPage!$A$4,OptionPage!$A$7)*K$3)</f>
        <v>0</v>
      </c>
      <c r="L116" s="86" t="e">
        <f t="shared" si="8"/>
        <v>#NAME?</v>
      </c>
    </row>
    <row r="118" ht="12.75">
      <c r="B118" s="131" t="s">
        <v>78</v>
      </c>
    </row>
    <row r="119" spans="1:12" ht="12.75">
      <c r="A119" s="96" t="s">
        <v>0</v>
      </c>
      <c r="B119" s="97" t="s">
        <v>55</v>
      </c>
      <c r="C119" s="97" t="s">
        <v>56</v>
      </c>
      <c r="D119" s="97" t="s">
        <v>57</v>
      </c>
      <c r="E119" s="97" t="s">
        <v>58</v>
      </c>
      <c r="F119" s="97" t="s">
        <v>59</v>
      </c>
      <c r="G119" s="97" t="s">
        <v>60</v>
      </c>
      <c r="H119" s="97" t="s">
        <v>61</v>
      </c>
      <c r="I119" s="97" t="s">
        <v>62</v>
      </c>
      <c r="J119" s="97" t="s">
        <v>63</v>
      </c>
      <c r="K119" s="97" t="s">
        <v>64</v>
      </c>
      <c r="L119" s="3" t="s">
        <v>52</v>
      </c>
    </row>
    <row r="120" spans="1:12" ht="12.75">
      <c r="A120" s="124">
        <f>A121-$A$17</f>
        <v>20</v>
      </c>
      <c r="B120" s="126">
        <f>IF(OR(ISBLANK(B$4),LEFT(B$4,1)="s"),0,IF(LEFT(B$4,1)="c",CallRho($A120,B$5,OptionPage!$A$9,OptionPage!$A$6,OptionPage!$A$4,OptionPage!$A$7)*B$3,PutRho($A120,B$5,OptionPage!$A$9,OptionPage!$A$6,OptionPage!$A$4,OptionPage!$A$7)*B$3))</f>
        <v>0</v>
      </c>
      <c r="C120" s="127" t="e">
        <f>IF(OR(ISBLANK(C$4),LEFT(C$4,1)="s"),0,IF(LEFT(C$4,1)="c",CallRho($A120,C$5,OptionPage!$A$9,OptionPage!$A$6,OptionPage!$A$4,OptionPage!$A$7)*C$3,PutRho($A120,C$5,OptionPage!$A$9,OptionPage!$A$6,OptionPage!$A$4,OptionPage!$A$7)*C$3))</f>
        <v>#NAME?</v>
      </c>
      <c r="D120" s="127">
        <f>IF(OR(ISBLANK(D$4),LEFT(D$4,1)="s"),0,IF(LEFT(D$4,1)="c",CallRho($A120,D$5,OptionPage!$A$9,OptionPage!$A$6,OptionPage!$A$4,OptionPage!$A$7)*D$3,PutRho($A120,D$5,OptionPage!$A$9,OptionPage!$A$6,OptionPage!$A$4,OptionPage!$A$7)*D$3))</f>
        <v>0</v>
      </c>
      <c r="E120" s="127">
        <f>IF(OR(ISBLANK(E$4),LEFT(E$4,1)="s"),0,IF(LEFT(E$4,1)="c",CallRho($A120,E$5,OptionPage!$A$9,OptionPage!$A$6,OptionPage!$A$4,OptionPage!$A$7)*E$3,PutRho($A120,E$5,OptionPage!$A$9,OptionPage!$A$6,OptionPage!$A$4,OptionPage!$A$7)*E$3))</f>
        <v>0</v>
      </c>
      <c r="F120" s="127">
        <f>IF(OR(ISBLANK(F$4),LEFT(F$4,1)="s"),0,IF(LEFT(F$4,1)="c",CallRho($A120,F$5,OptionPage!$A$9,OptionPage!$A$6,OptionPage!$A$4,OptionPage!$A$7)*F$3,PutRho($A120,F$5,OptionPage!$A$9,OptionPage!$A$6,OptionPage!$A$4,OptionPage!$A$7)*F$3))</f>
        <v>0</v>
      </c>
      <c r="G120" s="127">
        <f>IF(OR(ISBLANK(G$4),LEFT(G$4,1)="s"),0,IF(LEFT(G$4,1)="c",CallRho($A120,G$5,OptionPage!$A$9,OptionPage!$A$6,OptionPage!$A$4,OptionPage!$A$7)*G$3,PutRho($A120,G$5,OptionPage!$A$9,OptionPage!$A$6,OptionPage!$A$4,OptionPage!$A$7)*G$3))</f>
        <v>0</v>
      </c>
      <c r="H120" s="127">
        <f>IF(OR(ISBLANK(H$4),LEFT(H$4,1)="s"),0,IF(LEFT(H$4,1)="c",CallRho($A120,H$5,OptionPage!$A$9,OptionPage!$A$6,OptionPage!$A$4,OptionPage!$A$7)*H$3,PutRho($A120,H$5,OptionPage!$A$9,OptionPage!$A$6,OptionPage!$A$4,OptionPage!$A$7)*H$3))</f>
        <v>0</v>
      </c>
      <c r="I120" s="127">
        <f>IF(OR(ISBLANK(I$4),LEFT(I$4,1)="s"),0,IF(LEFT(I$4,1)="c",CallRho($A120,I$5,OptionPage!$A$9,OptionPage!$A$6,OptionPage!$A$4,OptionPage!$A$7)*I$3,PutRho($A120,I$5,OptionPage!$A$9,OptionPage!$A$6,OptionPage!$A$4,OptionPage!$A$7)*I$3))</f>
        <v>0</v>
      </c>
      <c r="J120" s="127">
        <f>IF(OR(ISBLANK(J$4),LEFT(J$4,1)="s"),0,IF(LEFT(J$4,1)="c",CallRho($A120,J$5,OptionPage!$A$9,OptionPage!$A$6,OptionPage!$A$4,OptionPage!$A$7)*J$3,PutRho($A120,J$5,OptionPage!$A$9,OptionPage!$A$6,OptionPage!$A$4,OptionPage!$A$7)*J$3))</f>
        <v>0</v>
      </c>
      <c r="K120" s="128">
        <f>IF(OR(ISBLANK(K$4),LEFT(K$4,1)="s"),0,IF(LEFT(K$4,1)="c",CallRho($A120,K$5,OptionPage!$A$9,OptionPage!$A$6,OptionPage!$A$4,OptionPage!$A$7)*K$3,PutRho($A120,K$5,OptionPage!$A$9,OptionPage!$A$6,OptionPage!$A$4,OptionPage!$A$7)*K$3))</f>
        <v>0</v>
      </c>
      <c r="L120" s="79" t="e">
        <f>SUM(B120:K120)</f>
        <v>#NAME?</v>
      </c>
    </row>
    <row r="121" spans="1:12" ht="12.75">
      <c r="A121" s="124">
        <f>A122-$A$17</f>
        <v>21</v>
      </c>
      <c r="B121" s="129">
        <f>IF(OR(ISBLANK(B$4),LEFT(B$4,1)="s"),0,IF(LEFT(B$4,1)="c",CallRho($A121,B$5,OptionPage!$A$9,OptionPage!$A$6,OptionPage!$A$4,OptionPage!$A$7)*B$3,PutRho($A121,B$5,OptionPage!$A$9,OptionPage!$A$6,OptionPage!$A$4,OptionPage!$A$7)*B$3))</f>
        <v>0</v>
      </c>
      <c r="C121" s="78" t="e">
        <f>IF(OR(ISBLANK(C$4),LEFT(C$4,1)="s"),0,IF(LEFT(C$4,1)="c",CallRho($A121,C$5,OptionPage!$A$9,OptionPage!$A$6,OptionPage!$A$4,OptionPage!$A$7)*C$3,PutRho($A121,C$5,OptionPage!$A$9,OptionPage!$A$6,OptionPage!$A$4,OptionPage!$A$7)*C$3))</f>
        <v>#NAME?</v>
      </c>
      <c r="D121" s="78">
        <f>IF(OR(ISBLANK(D$4),LEFT(D$4,1)="s"),0,IF(LEFT(D$4,1)="c",CallRho($A121,D$5,OptionPage!$A$9,OptionPage!$A$6,OptionPage!$A$4,OptionPage!$A$7)*D$3,PutRho($A121,D$5,OptionPage!$A$9,OptionPage!$A$6,OptionPage!$A$4,OptionPage!$A$7)*D$3))</f>
        <v>0</v>
      </c>
      <c r="E121" s="78">
        <f>IF(OR(ISBLANK(E$4),LEFT(E$4,1)="s"),0,IF(LEFT(E$4,1)="c",CallRho($A121,E$5,OptionPage!$A$9,OptionPage!$A$6,OptionPage!$A$4,OptionPage!$A$7)*E$3,PutRho($A121,E$5,OptionPage!$A$9,OptionPage!$A$6,OptionPage!$A$4,OptionPage!$A$7)*E$3))</f>
        <v>0</v>
      </c>
      <c r="F121" s="78">
        <f>IF(OR(ISBLANK(F$4),LEFT(F$4,1)="s"),0,IF(LEFT(F$4,1)="c",CallRho($A121,F$5,OptionPage!$A$9,OptionPage!$A$6,OptionPage!$A$4,OptionPage!$A$7)*F$3,PutRho($A121,F$5,OptionPage!$A$9,OptionPage!$A$6,OptionPage!$A$4,OptionPage!$A$7)*F$3))</f>
        <v>0</v>
      </c>
      <c r="G121" s="78">
        <f>IF(OR(ISBLANK(G$4),LEFT(G$4,1)="s"),0,IF(LEFT(G$4,1)="c",CallRho($A121,G$5,OptionPage!$A$9,OptionPage!$A$6,OptionPage!$A$4,OptionPage!$A$7)*G$3,PutRho($A121,G$5,OptionPage!$A$9,OptionPage!$A$6,OptionPage!$A$4,OptionPage!$A$7)*G$3))</f>
        <v>0</v>
      </c>
      <c r="H121" s="78">
        <f>IF(OR(ISBLANK(H$4),LEFT(H$4,1)="s"),0,IF(LEFT(H$4,1)="c",CallRho($A121,H$5,OptionPage!$A$9,OptionPage!$A$6,OptionPage!$A$4,OptionPage!$A$7)*H$3,PutRho($A121,H$5,OptionPage!$A$9,OptionPage!$A$6,OptionPage!$A$4,OptionPage!$A$7)*H$3))</f>
        <v>0</v>
      </c>
      <c r="I121" s="78">
        <f>IF(OR(ISBLANK(I$4),LEFT(I$4,1)="s"),0,IF(LEFT(I$4,1)="c",CallRho($A121,I$5,OptionPage!$A$9,OptionPage!$A$6,OptionPage!$A$4,OptionPage!$A$7)*I$3,PutRho($A121,I$5,OptionPage!$A$9,OptionPage!$A$6,OptionPage!$A$4,OptionPage!$A$7)*I$3))</f>
        <v>0</v>
      </c>
      <c r="J121" s="78">
        <f>IF(OR(ISBLANK(J$4),LEFT(J$4,1)="s"),0,IF(LEFT(J$4,1)="c",CallRho($A121,J$5,OptionPage!$A$9,OptionPage!$A$6,OptionPage!$A$4,OptionPage!$A$7)*J$3,PutRho($A121,J$5,OptionPage!$A$9,OptionPage!$A$6,OptionPage!$A$4,OptionPage!$A$7)*J$3))</f>
        <v>0</v>
      </c>
      <c r="K121" s="79">
        <f>IF(OR(ISBLANK(K$4),LEFT(K$4,1)="s"),0,IF(LEFT(K$4,1)="c",CallRho($A121,K$5,OptionPage!$A$9,OptionPage!$A$6,OptionPage!$A$4,OptionPage!$A$7)*K$3,PutRho($A121,K$5,OptionPage!$A$9,OptionPage!$A$6,OptionPage!$A$4,OptionPage!$A$7)*K$3))</f>
        <v>0</v>
      </c>
      <c r="L121" s="79" t="e">
        <f aca="true" t="shared" si="9" ref="L121:L130">SUM(B121:K121)</f>
        <v>#NAME?</v>
      </c>
    </row>
    <row r="122" spans="1:12" ht="12.75">
      <c r="A122" s="124">
        <f>A123-$A$17</f>
        <v>22</v>
      </c>
      <c r="B122" s="129">
        <f>IF(OR(ISBLANK(B$4),LEFT(B$4,1)="s"),0,IF(LEFT(B$4,1)="c",CallRho($A122,B$5,OptionPage!$A$9,OptionPage!$A$6,OptionPage!$A$4,OptionPage!$A$7)*B$3,PutRho($A122,B$5,OptionPage!$A$9,OptionPage!$A$6,OptionPage!$A$4,OptionPage!$A$7)*B$3))</f>
        <v>0</v>
      </c>
      <c r="C122" s="78" t="e">
        <f>IF(OR(ISBLANK(C$4),LEFT(C$4,1)="s"),0,IF(LEFT(C$4,1)="c",CallRho($A122,C$5,OptionPage!$A$9,OptionPage!$A$6,OptionPage!$A$4,OptionPage!$A$7)*C$3,PutRho($A122,C$5,OptionPage!$A$9,OptionPage!$A$6,OptionPage!$A$4,OptionPage!$A$7)*C$3))</f>
        <v>#NAME?</v>
      </c>
      <c r="D122" s="78">
        <f>IF(OR(ISBLANK(D$4),LEFT(D$4,1)="s"),0,IF(LEFT(D$4,1)="c",CallRho($A122,D$5,OptionPage!$A$9,OptionPage!$A$6,OptionPage!$A$4,OptionPage!$A$7)*D$3,PutRho($A122,D$5,OptionPage!$A$9,OptionPage!$A$6,OptionPage!$A$4,OptionPage!$A$7)*D$3))</f>
        <v>0</v>
      </c>
      <c r="E122" s="78">
        <f>IF(OR(ISBLANK(E$4),LEFT(E$4,1)="s"),0,IF(LEFT(E$4,1)="c",CallRho($A122,E$5,OptionPage!$A$9,OptionPage!$A$6,OptionPage!$A$4,OptionPage!$A$7)*E$3,PutRho($A122,E$5,OptionPage!$A$9,OptionPage!$A$6,OptionPage!$A$4,OptionPage!$A$7)*E$3))</f>
        <v>0</v>
      </c>
      <c r="F122" s="78">
        <f>IF(OR(ISBLANK(F$4),LEFT(F$4,1)="s"),0,IF(LEFT(F$4,1)="c",CallRho($A122,F$5,OptionPage!$A$9,OptionPage!$A$6,OptionPage!$A$4,OptionPage!$A$7)*F$3,PutRho($A122,F$5,OptionPage!$A$9,OptionPage!$A$6,OptionPage!$A$4,OptionPage!$A$7)*F$3))</f>
        <v>0</v>
      </c>
      <c r="G122" s="78">
        <f>IF(OR(ISBLANK(G$4),LEFT(G$4,1)="s"),0,IF(LEFT(G$4,1)="c",CallRho($A122,G$5,OptionPage!$A$9,OptionPage!$A$6,OptionPage!$A$4,OptionPage!$A$7)*G$3,PutRho($A122,G$5,OptionPage!$A$9,OptionPage!$A$6,OptionPage!$A$4,OptionPage!$A$7)*G$3))</f>
        <v>0</v>
      </c>
      <c r="H122" s="78">
        <f>IF(OR(ISBLANK(H$4),LEFT(H$4,1)="s"),0,IF(LEFT(H$4,1)="c",CallRho($A122,H$5,OptionPage!$A$9,OptionPage!$A$6,OptionPage!$A$4,OptionPage!$A$7)*H$3,PutRho($A122,H$5,OptionPage!$A$9,OptionPage!$A$6,OptionPage!$A$4,OptionPage!$A$7)*H$3))</f>
        <v>0</v>
      </c>
      <c r="I122" s="78">
        <f>IF(OR(ISBLANK(I$4),LEFT(I$4,1)="s"),0,IF(LEFT(I$4,1)="c",CallRho($A122,I$5,OptionPage!$A$9,OptionPage!$A$6,OptionPage!$A$4,OptionPage!$A$7)*I$3,PutRho($A122,I$5,OptionPage!$A$9,OptionPage!$A$6,OptionPage!$A$4,OptionPage!$A$7)*I$3))</f>
        <v>0</v>
      </c>
      <c r="J122" s="78">
        <f>IF(OR(ISBLANK(J$4),LEFT(J$4,1)="s"),0,IF(LEFT(J$4,1)="c",CallRho($A122,J$5,OptionPage!$A$9,OptionPage!$A$6,OptionPage!$A$4,OptionPage!$A$7)*J$3,PutRho($A122,J$5,OptionPage!$A$9,OptionPage!$A$6,OptionPage!$A$4,OptionPage!$A$7)*J$3))</f>
        <v>0</v>
      </c>
      <c r="K122" s="79">
        <f>IF(OR(ISBLANK(K$4),LEFT(K$4,1)="s"),0,IF(LEFT(K$4,1)="c",CallRho($A122,K$5,OptionPage!$A$9,OptionPage!$A$6,OptionPage!$A$4,OptionPage!$A$7)*K$3,PutRho($A122,K$5,OptionPage!$A$9,OptionPage!$A$6,OptionPage!$A$4,OptionPage!$A$7)*K$3))</f>
        <v>0</v>
      </c>
      <c r="L122" s="79" t="e">
        <f t="shared" si="9"/>
        <v>#NAME?</v>
      </c>
    </row>
    <row r="123" spans="1:12" ht="12.75">
      <c r="A123" s="124">
        <f>A124-$A$17</f>
        <v>23</v>
      </c>
      <c r="B123" s="129">
        <f>IF(OR(ISBLANK(B$4),LEFT(B$4,1)="s"),0,IF(LEFT(B$4,1)="c",CallRho($A123,B$5,OptionPage!$A$9,OptionPage!$A$6,OptionPage!$A$4,OptionPage!$A$7)*B$3,PutRho($A123,B$5,OptionPage!$A$9,OptionPage!$A$6,OptionPage!$A$4,OptionPage!$A$7)*B$3))</f>
        <v>0</v>
      </c>
      <c r="C123" s="78" t="e">
        <f>IF(OR(ISBLANK(C$4),LEFT(C$4,1)="s"),0,IF(LEFT(C$4,1)="c",CallRho($A123,C$5,OptionPage!$A$9,OptionPage!$A$6,OptionPage!$A$4,OptionPage!$A$7)*C$3,PutRho($A123,C$5,OptionPage!$A$9,OptionPage!$A$6,OptionPage!$A$4,OptionPage!$A$7)*C$3))</f>
        <v>#NAME?</v>
      </c>
      <c r="D123" s="78">
        <f>IF(OR(ISBLANK(D$4),LEFT(D$4,1)="s"),0,IF(LEFT(D$4,1)="c",CallRho($A123,D$5,OptionPage!$A$9,OptionPage!$A$6,OptionPage!$A$4,OptionPage!$A$7)*D$3,PutRho($A123,D$5,OptionPage!$A$9,OptionPage!$A$6,OptionPage!$A$4,OptionPage!$A$7)*D$3))</f>
        <v>0</v>
      </c>
      <c r="E123" s="78">
        <f>IF(OR(ISBLANK(E$4),LEFT(E$4,1)="s"),0,IF(LEFT(E$4,1)="c",CallRho($A123,E$5,OptionPage!$A$9,OptionPage!$A$6,OptionPage!$A$4,OptionPage!$A$7)*E$3,PutRho($A123,E$5,OptionPage!$A$9,OptionPage!$A$6,OptionPage!$A$4,OptionPage!$A$7)*E$3))</f>
        <v>0</v>
      </c>
      <c r="F123" s="78">
        <f>IF(OR(ISBLANK(F$4),LEFT(F$4,1)="s"),0,IF(LEFT(F$4,1)="c",CallRho($A123,F$5,OptionPage!$A$9,OptionPage!$A$6,OptionPage!$A$4,OptionPage!$A$7)*F$3,PutRho($A123,F$5,OptionPage!$A$9,OptionPage!$A$6,OptionPage!$A$4,OptionPage!$A$7)*F$3))</f>
        <v>0</v>
      </c>
      <c r="G123" s="78">
        <f>IF(OR(ISBLANK(G$4),LEFT(G$4,1)="s"),0,IF(LEFT(G$4,1)="c",CallRho($A123,G$5,OptionPage!$A$9,OptionPage!$A$6,OptionPage!$A$4,OptionPage!$A$7)*G$3,PutRho($A123,G$5,OptionPage!$A$9,OptionPage!$A$6,OptionPage!$A$4,OptionPage!$A$7)*G$3))</f>
        <v>0</v>
      </c>
      <c r="H123" s="78">
        <f>IF(OR(ISBLANK(H$4),LEFT(H$4,1)="s"),0,IF(LEFT(H$4,1)="c",CallRho($A123,H$5,OptionPage!$A$9,OptionPage!$A$6,OptionPage!$A$4,OptionPage!$A$7)*H$3,PutRho($A123,H$5,OptionPage!$A$9,OptionPage!$A$6,OptionPage!$A$4,OptionPage!$A$7)*H$3))</f>
        <v>0</v>
      </c>
      <c r="I123" s="78">
        <f>IF(OR(ISBLANK(I$4),LEFT(I$4,1)="s"),0,IF(LEFT(I$4,1)="c",CallRho($A123,I$5,OptionPage!$A$9,OptionPage!$A$6,OptionPage!$A$4,OptionPage!$A$7)*I$3,PutRho($A123,I$5,OptionPage!$A$9,OptionPage!$A$6,OptionPage!$A$4,OptionPage!$A$7)*I$3))</f>
        <v>0</v>
      </c>
      <c r="J123" s="78">
        <f>IF(OR(ISBLANK(J$4),LEFT(J$4,1)="s"),0,IF(LEFT(J$4,1)="c",CallRho($A123,J$5,OptionPage!$A$9,OptionPage!$A$6,OptionPage!$A$4,OptionPage!$A$7)*J$3,PutRho($A123,J$5,OptionPage!$A$9,OptionPage!$A$6,OptionPage!$A$4,OptionPage!$A$7)*J$3))</f>
        <v>0</v>
      </c>
      <c r="K123" s="79">
        <f>IF(OR(ISBLANK(K$4),LEFT(K$4,1)="s"),0,IF(LEFT(K$4,1)="c",CallRho($A123,K$5,OptionPage!$A$9,OptionPage!$A$6,OptionPage!$A$4,OptionPage!$A$7)*K$3,PutRho($A123,K$5,OptionPage!$A$9,OptionPage!$A$6,OptionPage!$A$4,OptionPage!$A$7)*K$3))</f>
        <v>0</v>
      </c>
      <c r="L123" s="79" t="e">
        <f t="shared" si="9"/>
        <v>#NAME?</v>
      </c>
    </row>
    <row r="124" spans="1:12" ht="12.75">
      <c r="A124" s="124">
        <f>A125-$A$17</f>
        <v>24</v>
      </c>
      <c r="B124" s="129">
        <f>IF(OR(ISBLANK(B$4),LEFT(B$4,1)="s"),0,IF(LEFT(B$4,1)="c",CallRho($A124,B$5,OptionPage!$A$9,OptionPage!$A$6,OptionPage!$A$4,OptionPage!$A$7)*B$3,PutRho($A124,B$5,OptionPage!$A$9,OptionPage!$A$6,OptionPage!$A$4,OptionPage!$A$7)*B$3))</f>
        <v>0</v>
      </c>
      <c r="C124" s="78" t="e">
        <f>IF(OR(ISBLANK(C$4),LEFT(C$4,1)="s"),0,IF(LEFT(C$4,1)="c",CallRho($A124,C$5,OptionPage!$A$9,OptionPage!$A$6,OptionPage!$A$4,OptionPage!$A$7)*C$3,PutRho($A124,C$5,OptionPage!$A$9,OptionPage!$A$6,OptionPage!$A$4,OptionPage!$A$7)*C$3))</f>
        <v>#NAME?</v>
      </c>
      <c r="D124" s="78">
        <f>IF(OR(ISBLANK(D$4),LEFT(D$4,1)="s"),0,IF(LEFT(D$4,1)="c",CallRho($A124,D$5,OptionPage!$A$9,OptionPage!$A$6,OptionPage!$A$4,OptionPage!$A$7)*D$3,PutRho($A124,D$5,OptionPage!$A$9,OptionPage!$A$6,OptionPage!$A$4,OptionPage!$A$7)*D$3))</f>
        <v>0</v>
      </c>
      <c r="E124" s="78">
        <f>IF(OR(ISBLANK(E$4),LEFT(E$4,1)="s"),0,IF(LEFT(E$4,1)="c",CallRho($A124,E$5,OptionPage!$A$9,OptionPage!$A$6,OptionPage!$A$4,OptionPage!$A$7)*E$3,PutRho($A124,E$5,OptionPage!$A$9,OptionPage!$A$6,OptionPage!$A$4,OptionPage!$A$7)*E$3))</f>
        <v>0</v>
      </c>
      <c r="F124" s="78">
        <f>IF(OR(ISBLANK(F$4),LEFT(F$4,1)="s"),0,IF(LEFT(F$4,1)="c",CallRho($A124,F$5,OptionPage!$A$9,OptionPage!$A$6,OptionPage!$A$4,OptionPage!$A$7)*F$3,PutRho($A124,F$5,OptionPage!$A$9,OptionPage!$A$6,OptionPage!$A$4,OptionPage!$A$7)*F$3))</f>
        <v>0</v>
      </c>
      <c r="G124" s="78">
        <f>IF(OR(ISBLANK(G$4),LEFT(G$4,1)="s"),0,IF(LEFT(G$4,1)="c",CallRho($A124,G$5,OptionPage!$A$9,OptionPage!$A$6,OptionPage!$A$4,OptionPage!$A$7)*G$3,PutRho($A124,G$5,OptionPage!$A$9,OptionPage!$A$6,OptionPage!$A$4,OptionPage!$A$7)*G$3))</f>
        <v>0</v>
      </c>
      <c r="H124" s="78">
        <f>IF(OR(ISBLANK(H$4),LEFT(H$4,1)="s"),0,IF(LEFT(H$4,1)="c",CallRho($A124,H$5,OptionPage!$A$9,OptionPage!$A$6,OptionPage!$A$4,OptionPage!$A$7)*H$3,PutRho($A124,H$5,OptionPage!$A$9,OptionPage!$A$6,OptionPage!$A$4,OptionPage!$A$7)*H$3))</f>
        <v>0</v>
      </c>
      <c r="I124" s="78">
        <f>IF(OR(ISBLANK(I$4),LEFT(I$4,1)="s"),0,IF(LEFT(I$4,1)="c",CallRho($A124,I$5,OptionPage!$A$9,OptionPage!$A$6,OptionPage!$A$4,OptionPage!$A$7)*I$3,PutRho($A124,I$5,OptionPage!$A$9,OptionPage!$A$6,OptionPage!$A$4,OptionPage!$A$7)*I$3))</f>
        <v>0</v>
      </c>
      <c r="J124" s="78">
        <f>IF(OR(ISBLANK(J$4),LEFT(J$4,1)="s"),0,IF(LEFT(J$4,1)="c",CallRho($A124,J$5,OptionPage!$A$9,OptionPage!$A$6,OptionPage!$A$4,OptionPage!$A$7)*J$3,PutRho($A124,J$5,OptionPage!$A$9,OptionPage!$A$6,OptionPage!$A$4,OptionPage!$A$7)*J$3))</f>
        <v>0</v>
      </c>
      <c r="K124" s="79">
        <f>IF(OR(ISBLANK(K$4),LEFT(K$4,1)="s"),0,IF(LEFT(K$4,1)="c",CallRho($A124,K$5,OptionPage!$A$9,OptionPage!$A$6,OptionPage!$A$4,OptionPage!$A$7)*K$3,PutRho($A124,K$5,OptionPage!$A$9,OptionPage!$A$6,OptionPage!$A$4,OptionPage!$A$7)*K$3))</f>
        <v>0</v>
      </c>
      <c r="L124" s="79" t="e">
        <f t="shared" si="9"/>
        <v>#NAME?</v>
      </c>
    </row>
    <row r="125" spans="1:12" ht="12.75">
      <c r="A125" s="124">
        <f>OptionPage!$A$2</f>
        <v>25</v>
      </c>
      <c r="B125" s="129">
        <f>IF(OR(ISBLANK(B$4),LEFT(B$4,1)="s"),0,IF(LEFT(B$4,1)="c",CallRho($A125,B$5,OptionPage!$A$9,OptionPage!$A$6,OptionPage!$A$4,OptionPage!$A$7)*B$3,PutRho($A125,B$5,OptionPage!$A$9,OptionPage!$A$6,OptionPage!$A$4,OptionPage!$A$7)*B$3))</f>
        <v>0</v>
      </c>
      <c r="C125" s="78" t="e">
        <f>IF(OR(ISBLANK(C$4),LEFT(C$4,1)="s"),0,IF(LEFT(C$4,1)="c",CallRho($A125,C$5,OptionPage!$A$9,OptionPage!$A$6,OptionPage!$A$4,OptionPage!$A$7)*C$3,PutRho($A125,C$5,OptionPage!$A$9,OptionPage!$A$6,OptionPage!$A$4,OptionPage!$A$7)*C$3))</f>
        <v>#NAME?</v>
      </c>
      <c r="D125" s="78">
        <f>IF(OR(ISBLANK(D$4),LEFT(D$4,1)="s"),0,IF(LEFT(D$4,1)="c",CallRho($A125,D$5,OptionPage!$A$9,OptionPage!$A$6,OptionPage!$A$4,OptionPage!$A$7)*D$3,PutRho($A125,D$5,OptionPage!$A$9,OptionPage!$A$6,OptionPage!$A$4,OptionPage!$A$7)*D$3))</f>
        <v>0</v>
      </c>
      <c r="E125" s="78">
        <f>IF(OR(ISBLANK(E$4),LEFT(E$4,1)="s"),0,IF(LEFT(E$4,1)="c",CallRho($A125,E$5,OptionPage!$A$9,OptionPage!$A$6,OptionPage!$A$4,OptionPage!$A$7)*E$3,PutRho($A125,E$5,OptionPage!$A$9,OptionPage!$A$6,OptionPage!$A$4,OptionPage!$A$7)*E$3))</f>
        <v>0</v>
      </c>
      <c r="F125" s="78">
        <f>IF(OR(ISBLANK(F$4),LEFT(F$4,1)="s"),0,IF(LEFT(F$4,1)="c",CallRho($A125,F$5,OptionPage!$A$9,OptionPage!$A$6,OptionPage!$A$4,OptionPage!$A$7)*F$3,PutRho($A125,F$5,OptionPage!$A$9,OptionPage!$A$6,OptionPage!$A$4,OptionPage!$A$7)*F$3))</f>
        <v>0</v>
      </c>
      <c r="G125" s="78">
        <f>IF(OR(ISBLANK(G$4),LEFT(G$4,1)="s"),0,IF(LEFT(G$4,1)="c",CallRho($A125,G$5,OptionPage!$A$9,OptionPage!$A$6,OptionPage!$A$4,OptionPage!$A$7)*G$3,PutRho($A125,G$5,OptionPage!$A$9,OptionPage!$A$6,OptionPage!$A$4,OptionPage!$A$7)*G$3))</f>
        <v>0</v>
      </c>
      <c r="H125" s="78">
        <f>IF(OR(ISBLANK(H$4),LEFT(H$4,1)="s"),0,IF(LEFT(H$4,1)="c",CallRho($A125,H$5,OptionPage!$A$9,OptionPage!$A$6,OptionPage!$A$4,OptionPage!$A$7)*H$3,PutRho($A125,H$5,OptionPage!$A$9,OptionPage!$A$6,OptionPage!$A$4,OptionPage!$A$7)*H$3))</f>
        <v>0</v>
      </c>
      <c r="I125" s="78">
        <f>IF(OR(ISBLANK(I$4),LEFT(I$4,1)="s"),0,IF(LEFT(I$4,1)="c",CallRho($A125,I$5,OptionPage!$A$9,OptionPage!$A$6,OptionPage!$A$4,OptionPage!$A$7)*I$3,PutRho($A125,I$5,OptionPage!$A$9,OptionPage!$A$6,OptionPage!$A$4,OptionPage!$A$7)*I$3))</f>
        <v>0</v>
      </c>
      <c r="J125" s="78">
        <f>IF(OR(ISBLANK(J$4),LEFT(J$4,1)="s"),0,IF(LEFT(J$4,1)="c",CallRho($A125,J$5,OptionPage!$A$9,OptionPage!$A$6,OptionPage!$A$4,OptionPage!$A$7)*J$3,PutRho($A125,J$5,OptionPage!$A$9,OptionPage!$A$6,OptionPage!$A$4,OptionPage!$A$7)*J$3))</f>
        <v>0</v>
      </c>
      <c r="K125" s="79">
        <f>IF(OR(ISBLANK(K$4),LEFT(K$4,1)="s"),0,IF(LEFT(K$4,1)="c",CallRho($A125,K$5,OptionPage!$A$9,OptionPage!$A$6,OptionPage!$A$4,OptionPage!$A$7)*K$3,PutRho($A125,K$5,OptionPage!$A$9,OptionPage!$A$6,OptionPage!$A$4,OptionPage!$A$7)*K$3))</f>
        <v>0</v>
      </c>
      <c r="L125" s="79" t="e">
        <f t="shared" si="9"/>
        <v>#NAME?</v>
      </c>
    </row>
    <row r="126" spans="1:12" ht="12.75">
      <c r="A126" s="124">
        <f>A125+$A$17</f>
        <v>26</v>
      </c>
      <c r="B126" s="129">
        <f>IF(OR(ISBLANK(B$4),LEFT(B$4,1)="s"),0,IF(LEFT(B$4,1)="c",CallRho($A126,B$5,OptionPage!$A$9,OptionPage!$A$6,OptionPage!$A$4,OptionPage!$A$7)*B$3,PutRho($A126,B$5,OptionPage!$A$9,OptionPage!$A$6,OptionPage!$A$4,OptionPage!$A$7)*B$3))</f>
        <v>0</v>
      </c>
      <c r="C126" s="78" t="e">
        <f>IF(OR(ISBLANK(C$4),LEFT(C$4,1)="s"),0,IF(LEFT(C$4,1)="c",CallRho($A126,C$5,OptionPage!$A$9,OptionPage!$A$6,OptionPage!$A$4,OptionPage!$A$7)*C$3,PutRho($A126,C$5,OptionPage!$A$9,OptionPage!$A$6,OptionPage!$A$4,OptionPage!$A$7)*C$3))</f>
        <v>#NAME?</v>
      </c>
      <c r="D126" s="78">
        <f>IF(OR(ISBLANK(D$4),LEFT(D$4,1)="s"),0,IF(LEFT(D$4,1)="c",CallRho($A126,D$5,OptionPage!$A$9,OptionPage!$A$6,OptionPage!$A$4,OptionPage!$A$7)*D$3,PutRho($A126,D$5,OptionPage!$A$9,OptionPage!$A$6,OptionPage!$A$4,OptionPage!$A$7)*D$3))</f>
        <v>0</v>
      </c>
      <c r="E126" s="78">
        <f>IF(OR(ISBLANK(E$4),LEFT(E$4,1)="s"),0,IF(LEFT(E$4,1)="c",CallRho($A126,E$5,OptionPage!$A$9,OptionPage!$A$6,OptionPage!$A$4,OptionPage!$A$7)*E$3,PutRho($A126,E$5,OptionPage!$A$9,OptionPage!$A$6,OptionPage!$A$4,OptionPage!$A$7)*E$3))</f>
        <v>0</v>
      </c>
      <c r="F126" s="78">
        <f>IF(OR(ISBLANK(F$4),LEFT(F$4,1)="s"),0,IF(LEFT(F$4,1)="c",CallRho($A126,F$5,OptionPage!$A$9,OptionPage!$A$6,OptionPage!$A$4,OptionPage!$A$7)*F$3,PutRho($A126,F$5,OptionPage!$A$9,OptionPage!$A$6,OptionPage!$A$4,OptionPage!$A$7)*F$3))</f>
        <v>0</v>
      </c>
      <c r="G126" s="78">
        <f>IF(OR(ISBLANK(G$4),LEFT(G$4,1)="s"),0,IF(LEFT(G$4,1)="c",CallRho($A126,G$5,OptionPage!$A$9,OptionPage!$A$6,OptionPage!$A$4,OptionPage!$A$7)*G$3,PutRho($A126,G$5,OptionPage!$A$9,OptionPage!$A$6,OptionPage!$A$4,OptionPage!$A$7)*G$3))</f>
        <v>0</v>
      </c>
      <c r="H126" s="78">
        <f>IF(OR(ISBLANK(H$4),LEFT(H$4,1)="s"),0,IF(LEFT(H$4,1)="c",CallRho($A126,H$5,OptionPage!$A$9,OptionPage!$A$6,OptionPage!$A$4,OptionPage!$A$7)*H$3,PutRho($A126,H$5,OptionPage!$A$9,OptionPage!$A$6,OptionPage!$A$4,OptionPage!$A$7)*H$3))</f>
        <v>0</v>
      </c>
      <c r="I126" s="78">
        <f>IF(OR(ISBLANK(I$4),LEFT(I$4,1)="s"),0,IF(LEFT(I$4,1)="c",CallRho($A126,I$5,OptionPage!$A$9,OptionPage!$A$6,OptionPage!$A$4,OptionPage!$A$7)*I$3,PutRho($A126,I$5,OptionPage!$A$9,OptionPage!$A$6,OptionPage!$A$4,OptionPage!$A$7)*I$3))</f>
        <v>0</v>
      </c>
      <c r="J126" s="78">
        <f>IF(OR(ISBLANK(J$4),LEFT(J$4,1)="s"),0,IF(LEFT(J$4,1)="c",CallRho($A126,J$5,OptionPage!$A$9,OptionPage!$A$6,OptionPage!$A$4,OptionPage!$A$7)*J$3,PutRho($A126,J$5,OptionPage!$A$9,OptionPage!$A$6,OptionPage!$A$4,OptionPage!$A$7)*J$3))</f>
        <v>0</v>
      </c>
      <c r="K126" s="79">
        <f>IF(OR(ISBLANK(K$4),LEFT(K$4,1)="s"),0,IF(LEFT(K$4,1)="c",CallRho($A126,K$5,OptionPage!$A$9,OptionPage!$A$6,OptionPage!$A$4,OptionPage!$A$7)*K$3,PutRho($A126,K$5,OptionPage!$A$9,OptionPage!$A$6,OptionPage!$A$4,OptionPage!$A$7)*K$3))</f>
        <v>0</v>
      </c>
      <c r="L126" s="79" t="e">
        <f t="shared" si="9"/>
        <v>#NAME?</v>
      </c>
    </row>
    <row r="127" spans="1:12" ht="12.75">
      <c r="A127" s="124">
        <f>A126+$A$17</f>
        <v>27</v>
      </c>
      <c r="B127" s="129">
        <f>IF(OR(ISBLANK(B$4),LEFT(B$4,1)="s"),0,IF(LEFT(B$4,1)="c",CallRho($A127,B$5,OptionPage!$A$9,OptionPage!$A$6,OptionPage!$A$4,OptionPage!$A$7)*B$3,PutRho($A127,B$5,OptionPage!$A$9,OptionPage!$A$6,OptionPage!$A$4,OptionPage!$A$7)*B$3))</f>
        <v>0</v>
      </c>
      <c r="C127" s="78" t="e">
        <f>IF(OR(ISBLANK(C$4),LEFT(C$4,1)="s"),0,IF(LEFT(C$4,1)="c",CallRho($A127,C$5,OptionPage!$A$9,OptionPage!$A$6,OptionPage!$A$4,OptionPage!$A$7)*C$3,PutRho($A127,C$5,OptionPage!$A$9,OptionPage!$A$6,OptionPage!$A$4,OptionPage!$A$7)*C$3))</f>
        <v>#NAME?</v>
      </c>
      <c r="D127" s="78">
        <f>IF(OR(ISBLANK(D$4),LEFT(D$4,1)="s"),0,IF(LEFT(D$4,1)="c",CallRho($A127,D$5,OptionPage!$A$9,OptionPage!$A$6,OptionPage!$A$4,OptionPage!$A$7)*D$3,PutRho($A127,D$5,OptionPage!$A$9,OptionPage!$A$6,OptionPage!$A$4,OptionPage!$A$7)*D$3))</f>
        <v>0</v>
      </c>
      <c r="E127" s="78">
        <f>IF(OR(ISBLANK(E$4),LEFT(E$4,1)="s"),0,IF(LEFT(E$4,1)="c",CallRho($A127,E$5,OptionPage!$A$9,OptionPage!$A$6,OptionPage!$A$4,OptionPage!$A$7)*E$3,PutRho($A127,E$5,OptionPage!$A$9,OptionPage!$A$6,OptionPage!$A$4,OptionPage!$A$7)*E$3))</f>
        <v>0</v>
      </c>
      <c r="F127" s="78">
        <f>IF(OR(ISBLANK(F$4),LEFT(F$4,1)="s"),0,IF(LEFT(F$4,1)="c",CallRho($A127,F$5,OptionPage!$A$9,OptionPage!$A$6,OptionPage!$A$4,OptionPage!$A$7)*F$3,PutRho($A127,F$5,OptionPage!$A$9,OptionPage!$A$6,OptionPage!$A$4,OptionPage!$A$7)*F$3))</f>
        <v>0</v>
      </c>
      <c r="G127" s="78">
        <f>IF(OR(ISBLANK(G$4),LEFT(G$4,1)="s"),0,IF(LEFT(G$4,1)="c",CallRho($A127,G$5,OptionPage!$A$9,OptionPage!$A$6,OptionPage!$A$4,OptionPage!$A$7)*G$3,PutRho($A127,G$5,OptionPage!$A$9,OptionPage!$A$6,OptionPage!$A$4,OptionPage!$A$7)*G$3))</f>
        <v>0</v>
      </c>
      <c r="H127" s="78">
        <f>IF(OR(ISBLANK(H$4),LEFT(H$4,1)="s"),0,IF(LEFT(H$4,1)="c",CallRho($A127,H$5,OptionPage!$A$9,OptionPage!$A$6,OptionPage!$A$4,OptionPage!$A$7)*H$3,PutRho($A127,H$5,OptionPage!$A$9,OptionPage!$A$6,OptionPage!$A$4,OptionPage!$A$7)*H$3))</f>
        <v>0</v>
      </c>
      <c r="I127" s="78">
        <f>IF(OR(ISBLANK(I$4),LEFT(I$4,1)="s"),0,IF(LEFT(I$4,1)="c",CallRho($A127,I$5,OptionPage!$A$9,OptionPage!$A$6,OptionPage!$A$4,OptionPage!$A$7)*I$3,PutRho($A127,I$5,OptionPage!$A$9,OptionPage!$A$6,OptionPage!$A$4,OptionPage!$A$7)*I$3))</f>
        <v>0</v>
      </c>
      <c r="J127" s="78">
        <f>IF(OR(ISBLANK(J$4),LEFT(J$4,1)="s"),0,IF(LEFT(J$4,1)="c",CallRho($A127,J$5,OptionPage!$A$9,OptionPage!$A$6,OptionPage!$A$4,OptionPage!$A$7)*J$3,PutRho($A127,J$5,OptionPage!$A$9,OptionPage!$A$6,OptionPage!$A$4,OptionPage!$A$7)*J$3))</f>
        <v>0</v>
      </c>
      <c r="K127" s="79">
        <f>IF(OR(ISBLANK(K$4),LEFT(K$4,1)="s"),0,IF(LEFT(K$4,1)="c",CallRho($A127,K$5,OptionPage!$A$9,OptionPage!$A$6,OptionPage!$A$4,OptionPage!$A$7)*K$3,PutRho($A127,K$5,OptionPage!$A$9,OptionPage!$A$6,OptionPage!$A$4,OptionPage!$A$7)*K$3))</f>
        <v>0</v>
      </c>
      <c r="L127" s="79" t="e">
        <f t="shared" si="9"/>
        <v>#NAME?</v>
      </c>
    </row>
    <row r="128" spans="1:12" ht="12.75">
      <c r="A128" s="124">
        <f>A127+$A$17</f>
        <v>28</v>
      </c>
      <c r="B128" s="129">
        <f>IF(OR(ISBLANK(B$4),LEFT(B$4,1)="s"),0,IF(LEFT(B$4,1)="c",CallRho($A128,B$5,OptionPage!$A$9,OptionPage!$A$6,OptionPage!$A$4,OptionPage!$A$7)*B$3,PutRho($A128,B$5,OptionPage!$A$9,OptionPage!$A$6,OptionPage!$A$4,OptionPage!$A$7)*B$3))</f>
        <v>0</v>
      </c>
      <c r="C128" s="78" t="e">
        <f>IF(OR(ISBLANK(C$4),LEFT(C$4,1)="s"),0,IF(LEFT(C$4,1)="c",CallRho($A128,C$5,OptionPage!$A$9,OptionPage!$A$6,OptionPage!$A$4,OptionPage!$A$7)*C$3,PutRho($A128,C$5,OptionPage!$A$9,OptionPage!$A$6,OptionPage!$A$4,OptionPage!$A$7)*C$3))</f>
        <v>#NAME?</v>
      </c>
      <c r="D128" s="78">
        <f>IF(OR(ISBLANK(D$4),LEFT(D$4,1)="s"),0,IF(LEFT(D$4,1)="c",CallRho($A128,D$5,OptionPage!$A$9,OptionPage!$A$6,OptionPage!$A$4,OptionPage!$A$7)*D$3,PutRho($A128,D$5,OptionPage!$A$9,OptionPage!$A$6,OptionPage!$A$4,OptionPage!$A$7)*D$3))</f>
        <v>0</v>
      </c>
      <c r="E128" s="78">
        <f>IF(OR(ISBLANK(E$4),LEFT(E$4,1)="s"),0,IF(LEFT(E$4,1)="c",CallRho($A128,E$5,OptionPage!$A$9,OptionPage!$A$6,OptionPage!$A$4,OptionPage!$A$7)*E$3,PutRho($A128,E$5,OptionPage!$A$9,OptionPage!$A$6,OptionPage!$A$4,OptionPage!$A$7)*E$3))</f>
        <v>0</v>
      </c>
      <c r="F128" s="78">
        <f>IF(OR(ISBLANK(F$4),LEFT(F$4,1)="s"),0,IF(LEFT(F$4,1)="c",CallRho($A128,F$5,OptionPage!$A$9,OptionPage!$A$6,OptionPage!$A$4,OptionPage!$A$7)*F$3,PutRho($A128,F$5,OptionPage!$A$9,OptionPage!$A$6,OptionPage!$A$4,OptionPage!$A$7)*F$3))</f>
        <v>0</v>
      </c>
      <c r="G128" s="78">
        <f>IF(OR(ISBLANK(G$4),LEFT(G$4,1)="s"),0,IF(LEFT(G$4,1)="c",CallRho($A128,G$5,OptionPage!$A$9,OptionPage!$A$6,OptionPage!$A$4,OptionPage!$A$7)*G$3,PutRho($A128,G$5,OptionPage!$A$9,OptionPage!$A$6,OptionPage!$A$4,OptionPage!$A$7)*G$3))</f>
        <v>0</v>
      </c>
      <c r="H128" s="78">
        <f>IF(OR(ISBLANK(H$4),LEFT(H$4,1)="s"),0,IF(LEFT(H$4,1)="c",CallRho($A128,H$5,OptionPage!$A$9,OptionPage!$A$6,OptionPage!$A$4,OptionPage!$A$7)*H$3,PutRho($A128,H$5,OptionPage!$A$9,OptionPage!$A$6,OptionPage!$A$4,OptionPage!$A$7)*H$3))</f>
        <v>0</v>
      </c>
      <c r="I128" s="78">
        <f>IF(OR(ISBLANK(I$4),LEFT(I$4,1)="s"),0,IF(LEFT(I$4,1)="c",CallRho($A128,I$5,OptionPage!$A$9,OptionPage!$A$6,OptionPage!$A$4,OptionPage!$A$7)*I$3,PutRho($A128,I$5,OptionPage!$A$9,OptionPage!$A$6,OptionPage!$A$4,OptionPage!$A$7)*I$3))</f>
        <v>0</v>
      </c>
      <c r="J128" s="78">
        <f>IF(OR(ISBLANK(J$4),LEFT(J$4,1)="s"),0,IF(LEFT(J$4,1)="c",CallRho($A128,J$5,OptionPage!$A$9,OptionPage!$A$6,OptionPage!$A$4,OptionPage!$A$7)*J$3,PutRho($A128,J$5,OptionPage!$A$9,OptionPage!$A$6,OptionPage!$A$4,OptionPage!$A$7)*J$3))</f>
        <v>0</v>
      </c>
      <c r="K128" s="79">
        <f>IF(OR(ISBLANK(K$4),LEFT(K$4,1)="s"),0,IF(LEFT(K$4,1)="c",CallRho($A128,K$5,OptionPage!$A$9,OptionPage!$A$6,OptionPage!$A$4,OptionPage!$A$7)*K$3,PutRho($A128,K$5,OptionPage!$A$9,OptionPage!$A$6,OptionPage!$A$4,OptionPage!$A$7)*K$3))</f>
        <v>0</v>
      </c>
      <c r="L128" s="79" t="e">
        <f t="shared" si="9"/>
        <v>#NAME?</v>
      </c>
    </row>
    <row r="129" spans="1:12" ht="12.75">
      <c r="A129" s="124">
        <f>A128+$A$17</f>
        <v>29</v>
      </c>
      <c r="B129" s="129">
        <f>IF(OR(ISBLANK(B$4),LEFT(B$4,1)="s"),0,IF(LEFT(B$4,1)="c",CallRho($A129,B$5,OptionPage!$A$9,OptionPage!$A$6,OptionPage!$A$4,OptionPage!$A$7)*B$3,PutRho($A129,B$5,OptionPage!$A$9,OptionPage!$A$6,OptionPage!$A$4,OptionPage!$A$7)*B$3))</f>
        <v>0</v>
      </c>
      <c r="C129" s="78" t="e">
        <f>IF(OR(ISBLANK(C$4),LEFT(C$4,1)="s"),0,IF(LEFT(C$4,1)="c",CallRho($A129,C$5,OptionPage!$A$9,OptionPage!$A$6,OptionPage!$A$4,OptionPage!$A$7)*C$3,PutRho($A129,C$5,OptionPage!$A$9,OptionPage!$A$6,OptionPage!$A$4,OptionPage!$A$7)*C$3))</f>
        <v>#NAME?</v>
      </c>
      <c r="D129" s="78">
        <f>IF(OR(ISBLANK(D$4),LEFT(D$4,1)="s"),0,IF(LEFT(D$4,1)="c",CallRho($A129,D$5,OptionPage!$A$9,OptionPage!$A$6,OptionPage!$A$4,OptionPage!$A$7)*D$3,PutRho($A129,D$5,OptionPage!$A$9,OptionPage!$A$6,OptionPage!$A$4,OptionPage!$A$7)*D$3))</f>
        <v>0</v>
      </c>
      <c r="E129" s="78">
        <f>IF(OR(ISBLANK(E$4),LEFT(E$4,1)="s"),0,IF(LEFT(E$4,1)="c",CallRho($A129,E$5,OptionPage!$A$9,OptionPage!$A$6,OptionPage!$A$4,OptionPage!$A$7)*E$3,PutRho($A129,E$5,OptionPage!$A$9,OptionPage!$A$6,OptionPage!$A$4,OptionPage!$A$7)*E$3))</f>
        <v>0</v>
      </c>
      <c r="F129" s="78">
        <f>IF(OR(ISBLANK(F$4),LEFT(F$4,1)="s"),0,IF(LEFT(F$4,1)="c",CallRho($A129,F$5,OptionPage!$A$9,OptionPage!$A$6,OptionPage!$A$4,OptionPage!$A$7)*F$3,PutRho($A129,F$5,OptionPage!$A$9,OptionPage!$A$6,OptionPage!$A$4,OptionPage!$A$7)*F$3))</f>
        <v>0</v>
      </c>
      <c r="G129" s="78">
        <f>IF(OR(ISBLANK(G$4),LEFT(G$4,1)="s"),0,IF(LEFT(G$4,1)="c",CallRho($A129,G$5,OptionPage!$A$9,OptionPage!$A$6,OptionPage!$A$4,OptionPage!$A$7)*G$3,PutRho($A129,G$5,OptionPage!$A$9,OptionPage!$A$6,OptionPage!$A$4,OptionPage!$A$7)*G$3))</f>
        <v>0</v>
      </c>
      <c r="H129" s="78">
        <f>IF(OR(ISBLANK(H$4),LEFT(H$4,1)="s"),0,IF(LEFT(H$4,1)="c",CallRho($A129,H$5,OptionPage!$A$9,OptionPage!$A$6,OptionPage!$A$4,OptionPage!$A$7)*H$3,PutRho($A129,H$5,OptionPage!$A$9,OptionPage!$A$6,OptionPage!$A$4,OptionPage!$A$7)*H$3))</f>
        <v>0</v>
      </c>
      <c r="I129" s="78">
        <f>IF(OR(ISBLANK(I$4),LEFT(I$4,1)="s"),0,IF(LEFT(I$4,1)="c",CallRho($A129,I$5,OptionPage!$A$9,OptionPage!$A$6,OptionPage!$A$4,OptionPage!$A$7)*I$3,PutRho($A129,I$5,OptionPage!$A$9,OptionPage!$A$6,OptionPage!$A$4,OptionPage!$A$7)*I$3))</f>
        <v>0</v>
      </c>
      <c r="J129" s="78">
        <f>IF(OR(ISBLANK(J$4),LEFT(J$4,1)="s"),0,IF(LEFT(J$4,1)="c",CallRho($A129,J$5,OptionPage!$A$9,OptionPage!$A$6,OptionPage!$A$4,OptionPage!$A$7)*J$3,PutRho($A129,J$5,OptionPage!$A$9,OptionPage!$A$6,OptionPage!$A$4,OptionPage!$A$7)*J$3))</f>
        <v>0</v>
      </c>
      <c r="K129" s="79">
        <f>IF(OR(ISBLANK(K$4),LEFT(K$4,1)="s"),0,IF(LEFT(K$4,1)="c",CallRho($A129,K$5,OptionPage!$A$9,OptionPage!$A$6,OptionPage!$A$4,OptionPage!$A$7)*K$3,PutRho($A129,K$5,OptionPage!$A$9,OptionPage!$A$6,OptionPage!$A$4,OptionPage!$A$7)*K$3))</f>
        <v>0</v>
      </c>
      <c r="L129" s="79" t="e">
        <f t="shared" si="9"/>
        <v>#NAME?</v>
      </c>
    </row>
    <row r="130" spans="1:12" ht="12.75">
      <c r="A130" s="125">
        <f>A129+$A$17</f>
        <v>30</v>
      </c>
      <c r="B130" s="130">
        <f>IF(OR(ISBLANK(B$4),LEFT(B$4,1)="s"),0,IF(LEFT(B$4,1)="c",CallRho($A130,B$5,OptionPage!$A$9,OptionPage!$A$6,OptionPage!$A$4,OptionPage!$A$7)*B$3,PutRho($A130,B$5,OptionPage!$A$9,OptionPage!$A$6,OptionPage!$A$4,OptionPage!$A$7)*B$3))</f>
        <v>0</v>
      </c>
      <c r="C130" s="85" t="e">
        <f>IF(OR(ISBLANK(C$4),LEFT(C$4,1)="s"),0,IF(LEFT(C$4,1)="c",CallRho($A130,C$5,OptionPage!$A$9,OptionPage!$A$6,OptionPage!$A$4,OptionPage!$A$7)*C$3,PutRho($A130,C$5,OptionPage!$A$9,OptionPage!$A$6,OptionPage!$A$4,OptionPage!$A$7)*C$3))</f>
        <v>#NAME?</v>
      </c>
      <c r="D130" s="85">
        <f>IF(OR(ISBLANK(D$4),LEFT(D$4,1)="s"),0,IF(LEFT(D$4,1)="c",CallRho($A130,D$5,OptionPage!$A$9,OptionPage!$A$6,OptionPage!$A$4,OptionPage!$A$7)*D$3,PutRho($A130,D$5,OptionPage!$A$9,OptionPage!$A$6,OptionPage!$A$4,OptionPage!$A$7)*D$3))</f>
        <v>0</v>
      </c>
      <c r="E130" s="85">
        <f>IF(OR(ISBLANK(E$4),LEFT(E$4,1)="s"),0,IF(LEFT(E$4,1)="c",CallRho($A130,E$5,OptionPage!$A$9,OptionPage!$A$6,OptionPage!$A$4,OptionPage!$A$7)*E$3,PutRho($A130,E$5,OptionPage!$A$9,OptionPage!$A$6,OptionPage!$A$4,OptionPage!$A$7)*E$3))</f>
        <v>0</v>
      </c>
      <c r="F130" s="85">
        <f>IF(OR(ISBLANK(F$4),LEFT(F$4,1)="s"),0,IF(LEFT(F$4,1)="c",CallRho($A130,F$5,OptionPage!$A$9,OptionPage!$A$6,OptionPage!$A$4,OptionPage!$A$7)*F$3,PutRho($A130,F$5,OptionPage!$A$9,OptionPage!$A$6,OptionPage!$A$4,OptionPage!$A$7)*F$3))</f>
        <v>0</v>
      </c>
      <c r="G130" s="85">
        <f>IF(OR(ISBLANK(G$4),LEFT(G$4,1)="s"),0,IF(LEFT(G$4,1)="c",CallRho($A130,G$5,OptionPage!$A$9,OptionPage!$A$6,OptionPage!$A$4,OptionPage!$A$7)*G$3,PutRho($A130,G$5,OptionPage!$A$9,OptionPage!$A$6,OptionPage!$A$4,OptionPage!$A$7)*G$3))</f>
        <v>0</v>
      </c>
      <c r="H130" s="85">
        <f>IF(OR(ISBLANK(H$4),LEFT(H$4,1)="s"),0,IF(LEFT(H$4,1)="c",CallRho($A130,H$5,OptionPage!$A$9,OptionPage!$A$6,OptionPage!$A$4,OptionPage!$A$7)*H$3,PutRho($A130,H$5,OptionPage!$A$9,OptionPage!$A$6,OptionPage!$A$4,OptionPage!$A$7)*H$3))</f>
        <v>0</v>
      </c>
      <c r="I130" s="85">
        <f>IF(OR(ISBLANK(I$4),LEFT(I$4,1)="s"),0,IF(LEFT(I$4,1)="c",CallRho($A130,I$5,OptionPage!$A$9,OptionPage!$A$6,OptionPage!$A$4,OptionPage!$A$7)*I$3,PutRho($A130,I$5,OptionPage!$A$9,OptionPage!$A$6,OptionPage!$A$4,OptionPage!$A$7)*I$3))</f>
        <v>0</v>
      </c>
      <c r="J130" s="85">
        <f>IF(OR(ISBLANK(J$4),LEFT(J$4,1)="s"),0,IF(LEFT(J$4,1)="c",CallRho($A130,J$5,OptionPage!$A$9,OptionPage!$A$6,OptionPage!$A$4,OptionPage!$A$7)*J$3,PutRho($A130,J$5,OptionPage!$A$9,OptionPage!$A$6,OptionPage!$A$4,OptionPage!$A$7)*J$3))</f>
        <v>0</v>
      </c>
      <c r="K130" s="86">
        <f>IF(OR(ISBLANK(K$4),LEFT(K$4,1)="s"),0,IF(LEFT(K$4,1)="c",CallRho($A130,K$5,OptionPage!$A$9,OptionPage!$A$6,OptionPage!$A$4,OptionPage!$A$7)*K$3,PutRho($A130,K$5,OptionPage!$A$9,OptionPage!$A$6,OptionPage!$A$4,OptionPage!$A$7)*K$3))</f>
        <v>0</v>
      </c>
      <c r="L130" s="86" t="e">
        <f t="shared" si="9"/>
        <v>#NAME?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.8515625" style="0" customWidth="1"/>
    <col min="3" max="3" width="8.00390625" style="0" bestFit="1" customWidth="1"/>
    <col min="4" max="4" width="30.7109375" style="0" bestFit="1" customWidth="1"/>
    <col min="5" max="5" width="3.7109375" style="0" customWidth="1"/>
    <col min="6" max="6" width="10.00390625" style="0" bestFit="1" customWidth="1"/>
    <col min="7" max="7" width="3.28125" style="0" customWidth="1"/>
    <col min="8" max="8" width="30.7109375" style="0" customWidth="1"/>
  </cols>
  <sheetData>
    <row r="1" spans="1:9" ht="12.75">
      <c r="A1" s="138"/>
      <c r="B1" s="138"/>
      <c r="C1" s="138"/>
      <c r="D1" s="138"/>
      <c r="E1" s="138"/>
      <c r="F1" s="138"/>
      <c r="G1" s="138"/>
      <c r="H1" s="138"/>
      <c r="I1" s="138"/>
    </row>
    <row r="2" spans="1:9" ht="12.75">
      <c r="A2" s="138"/>
      <c r="B2" s="138"/>
      <c r="C2" s="138"/>
      <c r="D2" s="167" t="s">
        <v>84</v>
      </c>
      <c r="E2" s="167"/>
      <c r="F2" s="167"/>
      <c r="G2" s="167"/>
      <c r="H2" s="167"/>
      <c r="I2" s="138"/>
    </row>
    <row r="3" spans="1:9" ht="12.75">
      <c r="A3" s="138"/>
      <c r="B3" s="138"/>
      <c r="C3" s="138"/>
      <c r="D3" s="139" t="s">
        <v>85</v>
      </c>
      <c r="E3" s="138"/>
      <c r="F3" s="139" t="s">
        <v>87</v>
      </c>
      <c r="G3" s="138"/>
      <c r="H3" s="139" t="s">
        <v>21</v>
      </c>
      <c r="I3" s="138"/>
    </row>
    <row r="4" spans="1:9" ht="12.75" customHeight="1">
      <c r="A4" s="138"/>
      <c r="B4" s="168" t="s">
        <v>86</v>
      </c>
      <c r="C4" s="169" t="s">
        <v>22</v>
      </c>
      <c r="D4" s="140" t="s">
        <v>94</v>
      </c>
      <c r="E4" s="138"/>
      <c r="F4" s="140" t="s">
        <v>90</v>
      </c>
      <c r="G4" s="138"/>
      <c r="H4" s="140" t="s">
        <v>95</v>
      </c>
      <c r="I4" s="138"/>
    </row>
    <row r="5" spans="1:9" ht="12.75">
      <c r="A5" s="138"/>
      <c r="B5" s="168"/>
      <c r="C5" s="169"/>
      <c r="D5" s="141" t="s">
        <v>96</v>
      </c>
      <c r="E5" s="138"/>
      <c r="F5" s="141" t="s">
        <v>91</v>
      </c>
      <c r="G5" s="138"/>
      <c r="H5" s="141" t="s">
        <v>96</v>
      </c>
      <c r="I5" s="138"/>
    </row>
    <row r="6" spans="1:9" ht="12.75">
      <c r="A6" s="138"/>
      <c r="B6" s="168"/>
      <c r="C6" s="169"/>
      <c r="D6" s="142" t="s">
        <v>109</v>
      </c>
      <c r="E6" s="138"/>
      <c r="F6" s="141"/>
      <c r="G6" s="138"/>
      <c r="H6" s="142" t="s">
        <v>112</v>
      </c>
      <c r="I6" s="138"/>
    </row>
    <row r="7" spans="1:9" ht="12.75">
      <c r="A7" s="138"/>
      <c r="B7" s="168"/>
      <c r="C7" s="169"/>
      <c r="D7" s="142" t="s">
        <v>113</v>
      </c>
      <c r="E7" s="138"/>
      <c r="F7" s="141"/>
      <c r="G7" s="138"/>
      <c r="H7" s="142" t="s">
        <v>114</v>
      </c>
      <c r="I7" s="138"/>
    </row>
    <row r="8" spans="1:9" ht="12.75">
      <c r="A8" s="138"/>
      <c r="B8" s="168"/>
      <c r="C8" s="169"/>
      <c r="D8" s="141" t="s">
        <v>115</v>
      </c>
      <c r="E8" s="138"/>
      <c r="F8" s="141"/>
      <c r="G8" s="138"/>
      <c r="H8" s="141" t="s">
        <v>116</v>
      </c>
      <c r="I8" s="138"/>
    </row>
    <row r="9" spans="1:9" ht="12.75">
      <c r="A9" s="138"/>
      <c r="B9" s="168"/>
      <c r="C9" s="169"/>
      <c r="D9" s="141" t="s">
        <v>117</v>
      </c>
      <c r="E9" s="138"/>
      <c r="F9" s="141"/>
      <c r="G9" s="138"/>
      <c r="H9" s="141" t="s">
        <v>118</v>
      </c>
      <c r="I9" s="138"/>
    </row>
    <row r="10" spans="1:9" ht="12.75">
      <c r="A10" s="138"/>
      <c r="B10" s="168"/>
      <c r="C10" s="141"/>
      <c r="D10" s="138" t="s">
        <v>97</v>
      </c>
      <c r="E10" s="138"/>
      <c r="F10" s="138"/>
      <c r="G10" s="138"/>
      <c r="H10" s="138" t="s">
        <v>97</v>
      </c>
      <c r="I10" s="138"/>
    </row>
    <row r="11" spans="1:9" ht="12.75">
      <c r="A11" s="138"/>
      <c r="B11" s="168"/>
      <c r="C11" s="169" t="s">
        <v>87</v>
      </c>
      <c r="D11" s="141" t="s">
        <v>102</v>
      </c>
      <c r="E11" s="138"/>
      <c r="F11" s="141" t="s">
        <v>92</v>
      </c>
      <c r="G11" s="138"/>
      <c r="H11" s="141" t="s">
        <v>98</v>
      </c>
      <c r="I11" s="138"/>
    </row>
    <row r="12" spans="1:9" ht="12.75">
      <c r="A12" s="138"/>
      <c r="B12" s="168"/>
      <c r="C12" s="169"/>
      <c r="D12" s="141" t="s">
        <v>103</v>
      </c>
      <c r="E12" s="138"/>
      <c r="F12" s="141"/>
      <c r="G12" s="138"/>
      <c r="H12" s="141" t="s">
        <v>99</v>
      </c>
      <c r="I12" s="138"/>
    </row>
    <row r="13" spans="1:9" ht="12.75">
      <c r="A13" s="138"/>
      <c r="B13" s="168"/>
      <c r="C13" s="169"/>
      <c r="D13" s="141" t="s">
        <v>105</v>
      </c>
      <c r="E13" s="138"/>
      <c r="F13" s="141"/>
      <c r="G13" s="138"/>
      <c r="H13" s="141" t="s">
        <v>106</v>
      </c>
      <c r="I13" s="138"/>
    </row>
    <row r="14" spans="1:9" ht="12.75">
      <c r="A14" s="138"/>
      <c r="B14" s="168"/>
      <c r="C14" s="169"/>
      <c r="D14" s="141" t="s">
        <v>107</v>
      </c>
      <c r="E14" s="138"/>
      <c r="F14" s="141"/>
      <c r="G14" s="138"/>
      <c r="H14" s="141" t="s">
        <v>108</v>
      </c>
      <c r="I14" s="138"/>
    </row>
    <row r="15" spans="1:9" ht="12.75">
      <c r="A15" s="138"/>
      <c r="B15" s="168"/>
      <c r="C15" s="141"/>
      <c r="D15" s="143" t="s">
        <v>97</v>
      </c>
      <c r="E15" s="138"/>
      <c r="F15" s="138"/>
      <c r="G15" s="138"/>
      <c r="H15" s="143" t="s">
        <v>97</v>
      </c>
      <c r="I15" s="138"/>
    </row>
    <row r="16" spans="1:9" ht="12.75">
      <c r="A16" s="138"/>
      <c r="B16" s="168"/>
      <c r="C16" s="170" t="s">
        <v>88</v>
      </c>
      <c r="D16" s="141" t="s">
        <v>104</v>
      </c>
      <c r="E16" s="138"/>
      <c r="F16" s="141" t="s">
        <v>93</v>
      </c>
      <c r="G16" s="138"/>
      <c r="H16" s="141" t="s">
        <v>100</v>
      </c>
      <c r="I16" s="138"/>
    </row>
    <row r="17" spans="1:9" ht="12.75">
      <c r="A17" s="138"/>
      <c r="B17" s="168"/>
      <c r="C17" s="170"/>
      <c r="D17" s="141" t="s">
        <v>101</v>
      </c>
      <c r="E17" s="138"/>
      <c r="F17" s="141" t="s">
        <v>91</v>
      </c>
      <c r="G17" s="138"/>
      <c r="H17" s="141" t="s">
        <v>101</v>
      </c>
      <c r="I17" s="138"/>
    </row>
    <row r="18" spans="1:9" ht="12.75">
      <c r="A18" s="138"/>
      <c r="B18" s="168"/>
      <c r="C18" s="171"/>
      <c r="D18" s="142" t="s">
        <v>119</v>
      </c>
      <c r="E18" s="138"/>
      <c r="F18" s="141"/>
      <c r="G18" s="138"/>
      <c r="H18" s="142" t="s">
        <v>110</v>
      </c>
      <c r="I18" s="138"/>
    </row>
    <row r="19" spans="1:9" ht="12.75">
      <c r="A19" s="138"/>
      <c r="B19" s="168"/>
      <c r="C19" s="170"/>
      <c r="D19" s="142" t="s">
        <v>111</v>
      </c>
      <c r="E19" s="138"/>
      <c r="F19" s="141"/>
      <c r="G19" s="138"/>
      <c r="H19" s="142" t="s">
        <v>120</v>
      </c>
      <c r="I19" s="138"/>
    </row>
    <row r="20" spans="1:9" ht="12.75">
      <c r="A20" s="138"/>
      <c r="B20" s="168"/>
      <c r="C20" s="170"/>
      <c r="D20" s="141" t="s">
        <v>121</v>
      </c>
      <c r="E20" s="138"/>
      <c r="F20" s="141"/>
      <c r="G20" s="138"/>
      <c r="H20" s="141" t="s">
        <v>122</v>
      </c>
      <c r="I20" s="138"/>
    </row>
    <row r="21" spans="1:9" ht="12.75">
      <c r="A21" s="138"/>
      <c r="B21" s="168"/>
      <c r="C21" s="170"/>
      <c r="D21" s="141" t="s">
        <v>114</v>
      </c>
      <c r="E21" s="138"/>
      <c r="F21" s="141"/>
      <c r="G21" s="138"/>
      <c r="H21" s="141" t="s">
        <v>123</v>
      </c>
      <c r="I21" s="138"/>
    </row>
    <row r="22" spans="1:9" ht="12.75">
      <c r="A22" s="138"/>
      <c r="B22" s="138"/>
      <c r="C22" s="138"/>
      <c r="D22" s="138"/>
      <c r="E22" s="138"/>
      <c r="F22" s="138"/>
      <c r="G22" s="138"/>
      <c r="H22" s="138"/>
      <c r="I22" s="138"/>
    </row>
    <row r="23" spans="1:9" ht="12.75">
      <c r="A23" s="138"/>
      <c r="B23" s="138"/>
      <c r="C23" s="138"/>
      <c r="D23" s="138"/>
      <c r="E23" s="138"/>
      <c r="F23" s="138"/>
      <c r="G23" s="138"/>
      <c r="H23" s="138"/>
      <c r="I23" s="138"/>
    </row>
  </sheetData>
  <sheetProtection/>
  <mergeCells count="5">
    <mergeCell ref="D2:H2"/>
    <mergeCell ref="B4:B21"/>
    <mergeCell ref="C4:C9"/>
    <mergeCell ref="C11:C14"/>
    <mergeCell ref="C16:C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L14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10">
        <v>100</v>
      </c>
      <c r="B1" s="66" t="s">
        <v>0</v>
      </c>
      <c r="C1" s="55"/>
      <c r="D1" s="54"/>
    </row>
    <row r="2" spans="1:4" ht="12.75">
      <c r="A2" s="12">
        <v>100</v>
      </c>
      <c r="B2" s="66" t="s">
        <v>26</v>
      </c>
      <c r="C2" s="55"/>
      <c r="D2" s="56"/>
    </row>
    <row r="3" spans="1:4" ht="12.75">
      <c r="A3" s="11">
        <f ca="1">TODAY()</f>
        <v>39909</v>
      </c>
      <c r="B3" s="66" t="s">
        <v>4</v>
      </c>
      <c r="C3" s="55"/>
      <c r="D3" s="56"/>
    </row>
    <row r="4" spans="1:4" ht="12.75">
      <c r="A4" s="33">
        <v>0.25</v>
      </c>
      <c r="B4" s="46" t="s">
        <v>13</v>
      </c>
      <c r="C4" s="55"/>
      <c r="D4" s="9"/>
    </row>
    <row r="5" spans="1:4" ht="12.75">
      <c r="A5" s="11">
        <f>A3+60</f>
        <v>39969</v>
      </c>
      <c r="B5" s="46" t="s">
        <v>2</v>
      </c>
      <c r="C5" s="55"/>
      <c r="D5" s="57"/>
    </row>
    <row r="6" spans="1:4" ht="12.75">
      <c r="A6" s="150">
        <v>0</v>
      </c>
      <c r="B6" s="66" t="s">
        <v>1</v>
      </c>
      <c r="C6" s="55"/>
      <c r="D6" s="9"/>
    </row>
    <row r="7" spans="1:4" ht="12.75">
      <c r="A7" s="151">
        <v>0</v>
      </c>
      <c r="B7" s="67" t="s">
        <v>156</v>
      </c>
      <c r="C7" s="58"/>
      <c r="D7" s="6"/>
    </row>
    <row r="8" spans="1:4" ht="12.75">
      <c r="A8" s="15">
        <f>A5-A3</f>
        <v>60</v>
      </c>
      <c r="B8" s="52" t="s">
        <v>3</v>
      </c>
      <c r="D8" s="2"/>
    </row>
    <row r="9" spans="1:4" ht="12.75">
      <c r="A9" s="26">
        <f>A8/365</f>
        <v>0.1643835616438356</v>
      </c>
      <c r="B9" s="29" t="s">
        <v>18</v>
      </c>
      <c r="D9" s="8"/>
    </row>
    <row r="11" spans="2:12" ht="12.75">
      <c r="B11">
        <f>C11-5</f>
        <v>75</v>
      </c>
      <c r="C11">
        <f>D11-5</f>
        <v>80</v>
      </c>
      <c r="D11">
        <f>E11-5</f>
        <v>85</v>
      </c>
      <c r="E11">
        <f>F11-5</f>
        <v>90</v>
      </c>
      <c r="F11">
        <f>G11-5</f>
        <v>95</v>
      </c>
      <c r="G11">
        <v>100</v>
      </c>
      <c r="H11">
        <f>G11+5</f>
        <v>105</v>
      </c>
      <c r="I11">
        <f>H11+5</f>
        <v>110</v>
      </c>
      <c r="J11">
        <f>I11+5</f>
        <v>115</v>
      </c>
      <c r="K11">
        <f>J11+5</f>
        <v>120</v>
      </c>
      <c r="L11">
        <f>K11+5</f>
        <v>125</v>
      </c>
    </row>
    <row r="12" spans="1:12" ht="12.75">
      <c r="A12">
        <v>90</v>
      </c>
      <c r="B12" t="e">
        <f>Gamma(B$11,$A12,$A$9,$A$6,$A$4,$A$7)</f>
        <v>#NAME?</v>
      </c>
      <c r="C12" t="e">
        <f aca="true" t="shared" si="0" ref="C12:L14">Gamma(C$11,$A12,$A$9,$A$6,$A$4,$A$7)</f>
        <v>#NAME?</v>
      </c>
      <c r="D12" t="e">
        <f t="shared" si="0"/>
        <v>#NAME?</v>
      </c>
      <c r="E12" t="e">
        <f t="shared" si="0"/>
        <v>#NAME?</v>
      </c>
      <c r="F12" t="e">
        <f t="shared" si="0"/>
        <v>#NAME?</v>
      </c>
      <c r="G12" t="e">
        <f t="shared" si="0"/>
        <v>#NAME?</v>
      </c>
      <c r="H12" t="e">
        <f t="shared" si="0"/>
        <v>#NAME?</v>
      </c>
      <c r="I12" t="e">
        <f t="shared" si="0"/>
        <v>#NAME?</v>
      </c>
      <c r="J12" t="e">
        <f t="shared" si="0"/>
        <v>#NAME?</v>
      </c>
      <c r="K12" t="e">
        <f t="shared" si="0"/>
        <v>#NAME?</v>
      </c>
      <c r="L12" t="e">
        <f t="shared" si="0"/>
        <v>#NAME?</v>
      </c>
    </row>
    <row r="13" spans="1:12" ht="12.75">
      <c r="A13">
        <v>100</v>
      </c>
      <c r="B13" t="e">
        <f>Gamma(B$11,$A13,$A$9,$A$6,$A$4,$A$7)</f>
        <v>#NAME?</v>
      </c>
      <c r="C13" t="e">
        <f t="shared" si="0"/>
        <v>#NAME?</v>
      </c>
      <c r="D13" t="e">
        <f t="shared" si="0"/>
        <v>#NAME?</v>
      </c>
      <c r="E13" t="e">
        <f t="shared" si="0"/>
        <v>#NAME?</v>
      </c>
      <c r="F13" t="e">
        <f t="shared" si="0"/>
        <v>#NAME?</v>
      </c>
      <c r="G13" t="e">
        <f t="shared" si="0"/>
        <v>#NAME?</v>
      </c>
      <c r="H13" t="e">
        <f t="shared" si="0"/>
        <v>#NAME?</v>
      </c>
      <c r="I13" t="e">
        <f t="shared" si="0"/>
        <v>#NAME?</v>
      </c>
      <c r="J13" t="e">
        <f t="shared" si="0"/>
        <v>#NAME?</v>
      </c>
      <c r="K13" t="e">
        <f t="shared" si="0"/>
        <v>#NAME?</v>
      </c>
      <c r="L13" t="e">
        <f t="shared" si="0"/>
        <v>#NAME?</v>
      </c>
    </row>
    <row r="14" spans="1:12" ht="12.75">
      <c r="A14">
        <v>110</v>
      </c>
      <c r="B14" t="e">
        <f>Gamma(B$11,$A14,$A$9,$A$6,$A$4,$A$7)</f>
        <v>#NAME?</v>
      </c>
      <c r="C14" t="e">
        <f t="shared" si="0"/>
        <v>#NAME?</v>
      </c>
      <c r="D14" t="e">
        <f t="shared" si="0"/>
        <v>#NAME?</v>
      </c>
      <c r="E14" t="e">
        <f t="shared" si="0"/>
        <v>#NAME?</v>
      </c>
      <c r="F14" t="e">
        <f t="shared" si="0"/>
        <v>#NAME?</v>
      </c>
      <c r="G14" t="e">
        <f t="shared" si="0"/>
        <v>#NAME?</v>
      </c>
      <c r="H14" t="e">
        <f t="shared" si="0"/>
        <v>#NAME?</v>
      </c>
      <c r="I14" t="e">
        <f t="shared" si="0"/>
        <v>#NAME?</v>
      </c>
      <c r="J14" t="e">
        <f t="shared" si="0"/>
        <v>#NAME?</v>
      </c>
      <c r="K14" t="e">
        <f t="shared" si="0"/>
        <v>#NAME?</v>
      </c>
      <c r="L14" t="e">
        <f t="shared" si="0"/>
        <v>#NAME?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14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10">
        <v>100</v>
      </c>
      <c r="B1" s="66" t="s">
        <v>0</v>
      </c>
      <c r="C1" s="55"/>
      <c r="D1" s="54"/>
    </row>
    <row r="2" spans="1:4" ht="12.75">
      <c r="A2" s="12">
        <v>100</v>
      </c>
      <c r="B2" s="66" t="s">
        <v>26</v>
      </c>
      <c r="C2" s="55"/>
      <c r="D2" s="56"/>
    </row>
    <row r="3" spans="1:4" ht="12.75">
      <c r="A3" s="11">
        <f ca="1">TODAY()</f>
        <v>39909</v>
      </c>
      <c r="B3" s="66" t="s">
        <v>4</v>
      </c>
      <c r="C3" s="55"/>
      <c r="D3" s="56"/>
    </row>
    <row r="4" spans="1:4" ht="12.75">
      <c r="A4" s="33">
        <v>0.25</v>
      </c>
      <c r="B4" s="46" t="s">
        <v>13</v>
      </c>
      <c r="C4" s="55"/>
      <c r="D4" s="9"/>
    </row>
    <row r="5" spans="1:4" ht="12.75">
      <c r="A5" s="11">
        <f>A3+60</f>
        <v>39969</v>
      </c>
      <c r="B5" s="46" t="s">
        <v>2</v>
      </c>
      <c r="C5" s="55"/>
      <c r="D5" s="57"/>
    </row>
    <row r="6" spans="1:4" ht="12.75">
      <c r="A6" s="150">
        <v>0</v>
      </c>
      <c r="B6" s="66" t="s">
        <v>1</v>
      </c>
      <c r="C6" s="55"/>
      <c r="D6" s="9"/>
    </row>
    <row r="7" spans="1:4" ht="12.75">
      <c r="A7" s="151">
        <v>0</v>
      </c>
      <c r="B7" s="67" t="s">
        <v>156</v>
      </c>
      <c r="C7" s="58"/>
      <c r="D7" s="6"/>
    </row>
    <row r="8" spans="1:4" ht="12.75">
      <c r="A8" s="15">
        <f>A5-A3</f>
        <v>60</v>
      </c>
      <c r="B8" s="52" t="s">
        <v>3</v>
      </c>
      <c r="D8" s="2"/>
    </row>
    <row r="9" spans="1:4" ht="12.75">
      <c r="A9" s="26">
        <f>A8/365</f>
        <v>0.1643835616438356</v>
      </c>
      <c r="B9" s="29" t="s">
        <v>18</v>
      </c>
      <c r="D9" s="8"/>
    </row>
    <row r="11" spans="2:12" ht="12.75">
      <c r="B11">
        <f>C11-5</f>
        <v>75</v>
      </c>
      <c r="C11">
        <f>D11-5</f>
        <v>80</v>
      </c>
      <c r="D11">
        <f>E11-5</f>
        <v>85</v>
      </c>
      <c r="E11">
        <f>F11-5</f>
        <v>90</v>
      </c>
      <c r="F11">
        <f>G11-5</f>
        <v>95</v>
      </c>
      <c r="G11">
        <v>100</v>
      </c>
      <c r="H11">
        <f>G11+5</f>
        <v>105</v>
      </c>
      <c r="I11">
        <f>H11+5</f>
        <v>110</v>
      </c>
      <c r="J11">
        <f>I11+5</f>
        <v>115</v>
      </c>
      <c r="K11">
        <f>J11+5</f>
        <v>120</v>
      </c>
      <c r="L11">
        <f>K11+5</f>
        <v>125</v>
      </c>
    </row>
    <row r="12" spans="1:12" ht="12.75">
      <c r="A12">
        <v>90</v>
      </c>
      <c r="B12" t="e">
        <f>vega(B$11,$A12,$A$9,$A$6,$A$4,$A$7)</f>
        <v>#NAME?</v>
      </c>
      <c r="C12" t="e">
        <f aca="true" t="shared" si="0" ref="C12:L14">vega(C$11,$A12,$A$9,$A$6,$A$4,$A$7)</f>
        <v>#NAME?</v>
      </c>
      <c r="D12" t="e">
        <f t="shared" si="0"/>
        <v>#NAME?</v>
      </c>
      <c r="E12" t="e">
        <f t="shared" si="0"/>
        <v>#NAME?</v>
      </c>
      <c r="F12" t="e">
        <f t="shared" si="0"/>
        <v>#NAME?</v>
      </c>
      <c r="G12" t="e">
        <f t="shared" si="0"/>
        <v>#NAME?</v>
      </c>
      <c r="H12" t="e">
        <f t="shared" si="0"/>
        <v>#NAME?</v>
      </c>
      <c r="I12" t="e">
        <f t="shared" si="0"/>
        <v>#NAME?</v>
      </c>
      <c r="J12" t="e">
        <f t="shared" si="0"/>
        <v>#NAME?</v>
      </c>
      <c r="K12" t="e">
        <f t="shared" si="0"/>
        <v>#NAME?</v>
      </c>
      <c r="L12" t="e">
        <f t="shared" si="0"/>
        <v>#NAME?</v>
      </c>
    </row>
    <row r="13" spans="1:12" ht="12.75">
      <c r="A13">
        <v>100</v>
      </c>
      <c r="B13" t="e">
        <f>vega(B$11,$A13,$A$9,$A$6,$A$4,$A$7)</f>
        <v>#NAME?</v>
      </c>
      <c r="C13" t="e">
        <f t="shared" si="0"/>
        <v>#NAME?</v>
      </c>
      <c r="D13" t="e">
        <f t="shared" si="0"/>
        <v>#NAME?</v>
      </c>
      <c r="E13" t="e">
        <f t="shared" si="0"/>
        <v>#NAME?</v>
      </c>
      <c r="F13" t="e">
        <f t="shared" si="0"/>
        <v>#NAME?</v>
      </c>
      <c r="G13" t="e">
        <f t="shared" si="0"/>
        <v>#NAME?</v>
      </c>
      <c r="H13" t="e">
        <f t="shared" si="0"/>
        <v>#NAME?</v>
      </c>
      <c r="I13" t="e">
        <f t="shared" si="0"/>
        <v>#NAME?</v>
      </c>
      <c r="J13" t="e">
        <f t="shared" si="0"/>
        <v>#NAME?</v>
      </c>
      <c r="K13" t="e">
        <f t="shared" si="0"/>
        <v>#NAME?</v>
      </c>
      <c r="L13" t="e">
        <f t="shared" si="0"/>
        <v>#NAME?</v>
      </c>
    </row>
    <row r="14" spans="1:12" ht="12.75">
      <c r="A14">
        <v>110</v>
      </c>
      <c r="B14" t="e">
        <f>vega(B$11,$A14,$A$9,$A$6,$A$4,$A$7)</f>
        <v>#NAME?</v>
      </c>
      <c r="C14" t="e">
        <f t="shared" si="0"/>
        <v>#NAME?</v>
      </c>
      <c r="D14" t="e">
        <f t="shared" si="0"/>
        <v>#NAME?</v>
      </c>
      <c r="E14" t="e">
        <f t="shared" si="0"/>
        <v>#NAME?</v>
      </c>
      <c r="F14" t="e">
        <f t="shared" si="0"/>
        <v>#NAME?</v>
      </c>
      <c r="G14" t="e">
        <f t="shared" si="0"/>
        <v>#NAME?</v>
      </c>
      <c r="H14" t="e">
        <f t="shared" si="0"/>
        <v>#NAME?</v>
      </c>
      <c r="I14" t="e">
        <f t="shared" si="0"/>
        <v>#NAME?</v>
      </c>
      <c r="J14" t="e">
        <f t="shared" si="0"/>
        <v>#NAME?</v>
      </c>
      <c r="K14" t="e">
        <f t="shared" si="0"/>
        <v>#NAME?</v>
      </c>
      <c r="L14" t="e">
        <f t="shared" si="0"/>
        <v>#NAME?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S10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10">
        <v>100</v>
      </c>
      <c r="B1" s="66" t="s">
        <v>0</v>
      </c>
      <c r="C1" s="55"/>
      <c r="D1" s="54"/>
    </row>
    <row r="2" spans="1:18" ht="12.75">
      <c r="A2" s="12">
        <v>100</v>
      </c>
      <c r="B2" s="66" t="s">
        <v>26</v>
      </c>
      <c r="C2" s="55"/>
      <c r="D2" s="56"/>
      <c r="O2" t="s">
        <v>3</v>
      </c>
      <c r="P2" t="s">
        <v>10</v>
      </c>
      <c r="Q2" t="s">
        <v>53</v>
      </c>
      <c r="R2" t="s">
        <v>54</v>
      </c>
    </row>
    <row r="3" spans="1:18" ht="12.75">
      <c r="A3" s="11">
        <f ca="1">TODAY()</f>
        <v>39909</v>
      </c>
      <c r="B3" s="66" t="s">
        <v>4</v>
      </c>
      <c r="C3" s="55"/>
      <c r="D3" s="56"/>
      <c r="O3">
        <v>100</v>
      </c>
      <c r="P3" s="30" t="e">
        <f>CallTheta(100,100,O3/365,0,0.25,0)</f>
        <v>#NAME?</v>
      </c>
      <c r="Q3" s="30" t="e">
        <f>CallOption(100,100,O3/365,0,0.25,0)</f>
        <v>#NAME?</v>
      </c>
      <c r="R3" s="91" t="e">
        <f>P3/Q3</f>
        <v>#NAME?</v>
      </c>
    </row>
    <row r="4" spans="1:19" ht="12.75">
      <c r="A4" s="33">
        <v>0.25</v>
      </c>
      <c r="B4" s="46" t="s">
        <v>13</v>
      </c>
      <c r="C4" s="55"/>
      <c r="D4" s="9"/>
      <c r="O4">
        <f>O3-1</f>
        <v>99</v>
      </c>
      <c r="P4" s="30" t="e">
        <f aca="true" t="shared" si="0" ref="P4:P67">CallTheta(100,100,O4/365,0,0.25,0)</f>
        <v>#NAME?</v>
      </c>
      <c r="Q4" s="30" t="e">
        <f aca="true" t="shared" si="1" ref="Q4:Q67">CallOption(100,100,O4/365,0,0.25,0)</f>
        <v>#NAME?</v>
      </c>
      <c r="R4" s="91" t="e">
        <f aca="true" t="shared" si="2" ref="R4:R67">P4/Q4</f>
        <v>#NAME?</v>
      </c>
      <c r="S4" s="91" t="e">
        <f>(R4-R3)/R3</f>
        <v>#NAME?</v>
      </c>
    </row>
    <row r="5" spans="1:19" ht="12.75">
      <c r="A5" s="11">
        <f>A3+60</f>
        <v>39969</v>
      </c>
      <c r="B5" s="46" t="s">
        <v>2</v>
      </c>
      <c r="C5" s="55"/>
      <c r="D5" s="57"/>
      <c r="O5">
        <f aca="true" t="shared" si="3" ref="O5:O68">O4-1</f>
        <v>98</v>
      </c>
      <c r="P5" s="30" t="e">
        <f t="shared" si="0"/>
        <v>#NAME?</v>
      </c>
      <c r="Q5" s="30" t="e">
        <f t="shared" si="1"/>
        <v>#NAME?</v>
      </c>
      <c r="R5" s="91" t="e">
        <f t="shared" si="2"/>
        <v>#NAME?</v>
      </c>
      <c r="S5" s="91" t="e">
        <f aca="true" t="shared" si="4" ref="S5:S68">(R5-R4)/R4</f>
        <v>#NAME?</v>
      </c>
    </row>
    <row r="6" spans="1:19" ht="12.75">
      <c r="A6" s="150">
        <v>0</v>
      </c>
      <c r="B6" s="66" t="s">
        <v>1</v>
      </c>
      <c r="C6" s="55"/>
      <c r="D6" s="9"/>
      <c r="O6">
        <f t="shared" si="3"/>
        <v>97</v>
      </c>
      <c r="P6" s="30" t="e">
        <f t="shared" si="0"/>
        <v>#NAME?</v>
      </c>
      <c r="Q6" s="30" t="e">
        <f t="shared" si="1"/>
        <v>#NAME?</v>
      </c>
      <c r="R6" s="91" t="e">
        <f t="shared" si="2"/>
        <v>#NAME?</v>
      </c>
      <c r="S6" s="91" t="e">
        <f t="shared" si="4"/>
        <v>#NAME?</v>
      </c>
    </row>
    <row r="7" spans="1:19" ht="12.75">
      <c r="A7" s="151">
        <v>0</v>
      </c>
      <c r="B7" s="67" t="s">
        <v>156</v>
      </c>
      <c r="C7" s="58"/>
      <c r="D7" s="6"/>
      <c r="O7">
        <f t="shared" si="3"/>
        <v>96</v>
      </c>
      <c r="P7" s="30" t="e">
        <f t="shared" si="0"/>
        <v>#NAME?</v>
      </c>
      <c r="Q7" s="30" t="e">
        <f t="shared" si="1"/>
        <v>#NAME?</v>
      </c>
      <c r="R7" s="91" t="e">
        <f t="shared" si="2"/>
        <v>#NAME?</v>
      </c>
      <c r="S7" s="91" t="e">
        <f t="shared" si="4"/>
        <v>#NAME?</v>
      </c>
    </row>
    <row r="8" spans="1:19" ht="12.75">
      <c r="A8" s="15">
        <f>A5-A3</f>
        <v>60</v>
      </c>
      <c r="B8" s="52" t="s">
        <v>3</v>
      </c>
      <c r="D8" s="2"/>
      <c r="O8">
        <f t="shared" si="3"/>
        <v>95</v>
      </c>
      <c r="P8" s="30" t="e">
        <f t="shared" si="0"/>
        <v>#NAME?</v>
      </c>
      <c r="Q8" s="30" t="e">
        <f t="shared" si="1"/>
        <v>#NAME?</v>
      </c>
      <c r="R8" s="91" t="e">
        <f t="shared" si="2"/>
        <v>#NAME?</v>
      </c>
      <c r="S8" s="91" t="e">
        <f t="shared" si="4"/>
        <v>#NAME?</v>
      </c>
    </row>
    <row r="9" spans="1:19" ht="12.75">
      <c r="A9" s="26">
        <f>A8/365</f>
        <v>0.1643835616438356</v>
      </c>
      <c r="B9" s="29" t="s">
        <v>18</v>
      </c>
      <c r="D9" s="8"/>
      <c r="O9">
        <f t="shared" si="3"/>
        <v>94</v>
      </c>
      <c r="P9" s="30" t="e">
        <f t="shared" si="0"/>
        <v>#NAME?</v>
      </c>
      <c r="Q9" s="30" t="e">
        <f t="shared" si="1"/>
        <v>#NAME?</v>
      </c>
      <c r="R9" s="91" t="e">
        <f t="shared" si="2"/>
        <v>#NAME?</v>
      </c>
      <c r="S9" s="91" t="e">
        <f t="shared" si="4"/>
        <v>#NAME?</v>
      </c>
    </row>
    <row r="10" spans="15:19" ht="12.75">
      <c r="O10">
        <f t="shared" si="3"/>
        <v>93</v>
      </c>
      <c r="P10" s="30" t="e">
        <f t="shared" si="0"/>
        <v>#NAME?</v>
      </c>
      <c r="Q10" s="30" t="e">
        <f t="shared" si="1"/>
        <v>#NAME?</v>
      </c>
      <c r="R10" s="91" t="e">
        <f t="shared" si="2"/>
        <v>#NAME?</v>
      </c>
      <c r="S10" s="91" t="e">
        <f t="shared" si="4"/>
        <v>#NAME?</v>
      </c>
    </row>
    <row r="11" spans="2:19" ht="12.75">
      <c r="B11">
        <v>100</v>
      </c>
      <c r="C11">
        <f>B11-10</f>
        <v>90</v>
      </c>
      <c r="D11">
        <f aca="true" t="shared" si="5" ref="D11:K11">C11-10</f>
        <v>80</v>
      </c>
      <c r="E11">
        <f t="shared" si="5"/>
        <v>70</v>
      </c>
      <c r="F11">
        <f t="shared" si="5"/>
        <v>60</v>
      </c>
      <c r="G11">
        <f t="shared" si="5"/>
        <v>50</v>
      </c>
      <c r="H11">
        <f t="shared" si="5"/>
        <v>40</v>
      </c>
      <c r="I11">
        <f t="shared" si="5"/>
        <v>30</v>
      </c>
      <c r="J11">
        <f t="shared" si="5"/>
        <v>20</v>
      </c>
      <c r="K11">
        <f t="shared" si="5"/>
        <v>10</v>
      </c>
      <c r="L11">
        <v>1</v>
      </c>
      <c r="O11">
        <f t="shared" si="3"/>
        <v>92</v>
      </c>
      <c r="P11" s="30" t="e">
        <f t="shared" si="0"/>
        <v>#NAME?</v>
      </c>
      <c r="Q11" s="30" t="e">
        <f t="shared" si="1"/>
        <v>#NAME?</v>
      </c>
      <c r="R11" s="91" t="e">
        <f t="shared" si="2"/>
        <v>#NAME?</v>
      </c>
      <c r="S11" s="91" t="e">
        <f t="shared" si="4"/>
        <v>#NAME?</v>
      </c>
    </row>
    <row r="12" spans="1:19" ht="12.75">
      <c r="A12">
        <v>100</v>
      </c>
      <c r="B12" t="e">
        <f>CallTheta($A$1,$A12,B$11/365,$A$6,$A$4,$A$7)</f>
        <v>#NAME?</v>
      </c>
      <c r="C12" t="e">
        <f aca="true" t="shared" si="6" ref="C12:L13">CallTheta($A$1,$A12,C$11/365,$A$6,$A$4,$A$7)</f>
        <v>#NAME?</v>
      </c>
      <c r="D12" t="e">
        <f t="shared" si="6"/>
        <v>#NAME?</v>
      </c>
      <c r="E12" t="e">
        <f t="shared" si="6"/>
        <v>#NAME?</v>
      </c>
      <c r="F12" t="e">
        <f t="shared" si="6"/>
        <v>#NAME?</v>
      </c>
      <c r="G12" t="e">
        <f t="shared" si="6"/>
        <v>#NAME?</v>
      </c>
      <c r="H12" t="e">
        <f t="shared" si="6"/>
        <v>#NAME?</v>
      </c>
      <c r="I12" t="e">
        <f t="shared" si="6"/>
        <v>#NAME?</v>
      </c>
      <c r="J12" t="e">
        <f t="shared" si="6"/>
        <v>#NAME?</v>
      </c>
      <c r="K12" t="e">
        <f t="shared" si="6"/>
        <v>#NAME?</v>
      </c>
      <c r="L12" t="e">
        <f t="shared" si="6"/>
        <v>#NAME?</v>
      </c>
      <c r="O12">
        <f t="shared" si="3"/>
        <v>91</v>
      </c>
      <c r="P12" s="30" t="e">
        <f t="shared" si="0"/>
        <v>#NAME?</v>
      </c>
      <c r="Q12" s="30" t="e">
        <f t="shared" si="1"/>
        <v>#NAME?</v>
      </c>
      <c r="R12" s="91" t="e">
        <f t="shared" si="2"/>
        <v>#NAME?</v>
      </c>
      <c r="S12" s="91" t="e">
        <f t="shared" si="4"/>
        <v>#NAME?</v>
      </c>
    </row>
    <row r="13" spans="1:19" ht="12.75">
      <c r="A13">
        <v>100</v>
      </c>
      <c r="B13" t="e">
        <f>CallTheta($A$1,$A13,B$11/365,$A$6,$A$4,$A$7)</f>
        <v>#NAME?</v>
      </c>
      <c r="C13" t="e">
        <f t="shared" si="6"/>
        <v>#NAME?</v>
      </c>
      <c r="D13" t="e">
        <f t="shared" si="6"/>
        <v>#NAME?</v>
      </c>
      <c r="E13" t="e">
        <f t="shared" si="6"/>
        <v>#NAME?</v>
      </c>
      <c r="F13" t="e">
        <f t="shared" si="6"/>
        <v>#NAME?</v>
      </c>
      <c r="G13" t="e">
        <f t="shared" si="6"/>
        <v>#NAME?</v>
      </c>
      <c r="H13" t="e">
        <f t="shared" si="6"/>
        <v>#NAME?</v>
      </c>
      <c r="I13" t="e">
        <f t="shared" si="6"/>
        <v>#NAME?</v>
      </c>
      <c r="J13" t="e">
        <f t="shared" si="6"/>
        <v>#NAME?</v>
      </c>
      <c r="K13" t="e">
        <f t="shared" si="6"/>
        <v>#NAME?</v>
      </c>
      <c r="L13" t="e">
        <f t="shared" si="6"/>
        <v>#NAME?</v>
      </c>
      <c r="O13">
        <f t="shared" si="3"/>
        <v>90</v>
      </c>
      <c r="P13" s="30" t="e">
        <f t="shared" si="0"/>
        <v>#NAME?</v>
      </c>
      <c r="Q13" s="30" t="e">
        <f t="shared" si="1"/>
        <v>#NAME?</v>
      </c>
      <c r="R13" s="91" t="e">
        <f t="shared" si="2"/>
        <v>#NAME?</v>
      </c>
      <c r="S13" s="91" t="e">
        <f t="shared" si="4"/>
        <v>#NAME?</v>
      </c>
    </row>
    <row r="14" spans="2:19" ht="12.75">
      <c r="B14" s="91" t="e">
        <f>B12/B13</f>
        <v>#NAME?</v>
      </c>
      <c r="C14" s="91" t="e">
        <f aca="true" t="shared" si="7" ref="C14:L14">C12/C13</f>
        <v>#NAME?</v>
      </c>
      <c r="D14" s="91" t="e">
        <f t="shared" si="7"/>
        <v>#NAME?</v>
      </c>
      <c r="E14" s="91" t="e">
        <f t="shared" si="7"/>
        <v>#NAME?</v>
      </c>
      <c r="F14" s="91" t="e">
        <f t="shared" si="7"/>
        <v>#NAME?</v>
      </c>
      <c r="G14" s="91" t="e">
        <f t="shared" si="7"/>
        <v>#NAME?</v>
      </c>
      <c r="H14" s="91" t="e">
        <f t="shared" si="7"/>
        <v>#NAME?</v>
      </c>
      <c r="I14" s="91" t="e">
        <f t="shared" si="7"/>
        <v>#NAME?</v>
      </c>
      <c r="J14" s="91" t="e">
        <f t="shared" si="7"/>
        <v>#NAME?</v>
      </c>
      <c r="K14" s="91" t="e">
        <f t="shared" si="7"/>
        <v>#NAME?</v>
      </c>
      <c r="L14" s="91" t="e">
        <f t="shared" si="7"/>
        <v>#NAME?</v>
      </c>
      <c r="O14">
        <f t="shared" si="3"/>
        <v>89</v>
      </c>
      <c r="P14" s="30" t="e">
        <f t="shared" si="0"/>
        <v>#NAME?</v>
      </c>
      <c r="Q14" s="30" t="e">
        <f t="shared" si="1"/>
        <v>#NAME?</v>
      </c>
      <c r="R14" s="91" t="e">
        <f t="shared" si="2"/>
        <v>#NAME?</v>
      </c>
      <c r="S14" s="91" t="e">
        <f t="shared" si="4"/>
        <v>#NAME?</v>
      </c>
    </row>
    <row r="15" spans="15:19" ht="12.75">
      <c r="O15">
        <f t="shared" si="3"/>
        <v>88</v>
      </c>
      <c r="P15" s="30" t="e">
        <f t="shared" si="0"/>
        <v>#NAME?</v>
      </c>
      <c r="Q15" s="30" t="e">
        <f t="shared" si="1"/>
        <v>#NAME?</v>
      </c>
      <c r="R15" s="91" t="e">
        <f t="shared" si="2"/>
        <v>#NAME?</v>
      </c>
      <c r="S15" s="91" t="e">
        <f t="shared" si="4"/>
        <v>#NAME?</v>
      </c>
    </row>
    <row r="16" spans="15:19" ht="12.75">
      <c r="O16">
        <f t="shared" si="3"/>
        <v>87</v>
      </c>
      <c r="P16" s="30" t="e">
        <f t="shared" si="0"/>
        <v>#NAME?</v>
      </c>
      <c r="Q16" s="30" t="e">
        <f t="shared" si="1"/>
        <v>#NAME?</v>
      </c>
      <c r="R16" s="91" t="e">
        <f t="shared" si="2"/>
        <v>#NAME?</v>
      </c>
      <c r="S16" s="91" t="e">
        <f t="shared" si="4"/>
        <v>#NAME?</v>
      </c>
    </row>
    <row r="17" spans="15:19" ht="12.75">
      <c r="O17">
        <f t="shared" si="3"/>
        <v>86</v>
      </c>
      <c r="P17" s="30" t="e">
        <f t="shared" si="0"/>
        <v>#NAME?</v>
      </c>
      <c r="Q17" s="30" t="e">
        <f t="shared" si="1"/>
        <v>#NAME?</v>
      </c>
      <c r="R17" s="91" t="e">
        <f t="shared" si="2"/>
        <v>#NAME?</v>
      </c>
      <c r="S17" s="91" t="e">
        <f t="shared" si="4"/>
        <v>#NAME?</v>
      </c>
    </row>
    <row r="18" spans="15:19" ht="12.75">
      <c r="O18">
        <f t="shared" si="3"/>
        <v>85</v>
      </c>
      <c r="P18" s="30" t="e">
        <f t="shared" si="0"/>
        <v>#NAME?</v>
      </c>
      <c r="Q18" s="30" t="e">
        <f t="shared" si="1"/>
        <v>#NAME?</v>
      </c>
      <c r="R18" s="91" t="e">
        <f t="shared" si="2"/>
        <v>#NAME?</v>
      </c>
      <c r="S18" s="91" t="e">
        <f t="shared" si="4"/>
        <v>#NAME?</v>
      </c>
    </row>
    <row r="19" spans="15:19" ht="12.75">
      <c r="O19">
        <f t="shared" si="3"/>
        <v>84</v>
      </c>
      <c r="P19" s="30" t="e">
        <f t="shared" si="0"/>
        <v>#NAME?</v>
      </c>
      <c r="Q19" s="30" t="e">
        <f t="shared" si="1"/>
        <v>#NAME?</v>
      </c>
      <c r="R19" s="91" t="e">
        <f t="shared" si="2"/>
        <v>#NAME?</v>
      </c>
      <c r="S19" s="91" t="e">
        <f t="shared" si="4"/>
        <v>#NAME?</v>
      </c>
    </row>
    <row r="20" spans="15:19" ht="12.75">
      <c r="O20">
        <f t="shared" si="3"/>
        <v>83</v>
      </c>
      <c r="P20" s="30" t="e">
        <f t="shared" si="0"/>
        <v>#NAME?</v>
      </c>
      <c r="Q20" s="30" t="e">
        <f t="shared" si="1"/>
        <v>#NAME?</v>
      </c>
      <c r="R20" s="91" t="e">
        <f t="shared" si="2"/>
        <v>#NAME?</v>
      </c>
      <c r="S20" s="91" t="e">
        <f t="shared" si="4"/>
        <v>#NAME?</v>
      </c>
    </row>
    <row r="21" spans="15:19" ht="12.75">
      <c r="O21">
        <f t="shared" si="3"/>
        <v>82</v>
      </c>
      <c r="P21" s="30" t="e">
        <f t="shared" si="0"/>
        <v>#NAME?</v>
      </c>
      <c r="Q21" s="30" t="e">
        <f t="shared" si="1"/>
        <v>#NAME?</v>
      </c>
      <c r="R21" s="91" t="e">
        <f t="shared" si="2"/>
        <v>#NAME?</v>
      </c>
      <c r="S21" s="91" t="e">
        <f t="shared" si="4"/>
        <v>#NAME?</v>
      </c>
    </row>
    <row r="22" spans="15:19" ht="12.75">
      <c r="O22">
        <f t="shared" si="3"/>
        <v>81</v>
      </c>
      <c r="P22" s="30" t="e">
        <f t="shared" si="0"/>
        <v>#NAME?</v>
      </c>
      <c r="Q22" s="30" t="e">
        <f t="shared" si="1"/>
        <v>#NAME?</v>
      </c>
      <c r="R22" s="91" t="e">
        <f t="shared" si="2"/>
        <v>#NAME?</v>
      </c>
      <c r="S22" s="91" t="e">
        <f t="shared" si="4"/>
        <v>#NAME?</v>
      </c>
    </row>
    <row r="23" spans="15:19" ht="12.75">
      <c r="O23">
        <f t="shared" si="3"/>
        <v>80</v>
      </c>
      <c r="P23" s="30" t="e">
        <f t="shared" si="0"/>
        <v>#NAME?</v>
      </c>
      <c r="Q23" s="30" t="e">
        <f t="shared" si="1"/>
        <v>#NAME?</v>
      </c>
      <c r="R23" s="91" t="e">
        <f t="shared" si="2"/>
        <v>#NAME?</v>
      </c>
      <c r="S23" s="91" t="e">
        <f t="shared" si="4"/>
        <v>#NAME?</v>
      </c>
    </row>
    <row r="24" spans="15:19" ht="12.75">
      <c r="O24">
        <f t="shared" si="3"/>
        <v>79</v>
      </c>
      <c r="P24" s="30" t="e">
        <f t="shared" si="0"/>
        <v>#NAME?</v>
      </c>
      <c r="Q24" s="30" t="e">
        <f t="shared" si="1"/>
        <v>#NAME?</v>
      </c>
      <c r="R24" s="91" t="e">
        <f t="shared" si="2"/>
        <v>#NAME?</v>
      </c>
      <c r="S24" s="91" t="e">
        <f t="shared" si="4"/>
        <v>#NAME?</v>
      </c>
    </row>
    <row r="25" spans="15:19" ht="12.75">
      <c r="O25">
        <f t="shared" si="3"/>
        <v>78</v>
      </c>
      <c r="P25" s="30" t="e">
        <f t="shared" si="0"/>
        <v>#NAME?</v>
      </c>
      <c r="Q25" s="30" t="e">
        <f t="shared" si="1"/>
        <v>#NAME?</v>
      </c>
      <c r="R25" s="91" t="e">
        <f t="shared" si="2"/>
        <v>#NAME?</v>
      </c>
      <c r="S25" s="91" t="e">
        <f t="shared" si="4"/>
        <v>#NAME?</v>
      </c>
    </row>
    <row r="26" spans="15:19" ht="12.75">
      <c r="O26">
        <f t="shared" si="3"/>
        <v>77</v>
      </c>
      <c r="P26" s="30" t="e">
        <f t="shared" si="0"/>
        <v>#NAME?</v>
      </c>
      <c r="Q26" s="30" t="e">
        <f t="shared" si="1"/>
        <v>#NAME?</v>
      </c>
      <c r="R26" s="91" t="e">
        <f t="shared" si="2"/>
        <v>#NAME?</v>
      </c>
      <c r="S26" s="91" t="e">
        <f t="shared" si="4"/>
        <v>#NAME?</v>
      </c>
    </row>
    <row r="27" spans="15:19" ht="12.75">
      <c r="O27">
        <f t="shared" si="3"/>
        <v>76</v>
      </c>
      <c r="P27" s="30" t="e">
        <f t="shared" si="0"/>
        <v>#NAME?</v>
      </c>
      <c r="Q27" s="30" t="e">
        <f t="shared" si="1"/>
        <v>#NAME?</v>
      </c>
      <c r="R27" s="91" t="e">
        <f t="shared" si="2"/>
        <v>#NAME?</v>
      </c>
      <c r="S27" s="91" t="e">
        <f t="shared" si="4"/>
        <v>#NAME?</v>
      </c>
    </row>
    <row r="28" spans="15:19" ht="12.75">
      <c r="O28">
        <f t="shared" si="3"/>
        <v>75</v>
      </c>
      <c r="P28" s="30" t="e">
        <f t="shared" si="0"/>
        <v>#NAME?</v>
      </c>
      <c r="Q28" s="30" t="e">
        <f t="shared" si="1"/>
        <v>#NAME?</v>
      </c>
      <c r="R28" s="91" t="e">
        <f t="shared" si="2"/>
        <v>#NAME?</v>
      </c>
      <c r="S28" s="91" t="e">
        <f t="shared" si="4"/>
        <v>#NAME?</v>
      </c>
    </row>
    <row r="29" spans="15:19" ht="12.75">
      <c r="O29">
        <f t="shared" si="3"/>
        <v>74</v>
      </c>
      <c r="P29" s="30" t="e">
        <f t="shared" si="0"/>
        <v>#NAME?</v>
      </c>
      <c r="Q29" s="30" t="e">
        <f t="shared" si="1"/>
        <v>#NAME?</v>
      </c>
      <c r="R29" s="91" t="e">
        <f t="shared" si="2"/>
        <v>#NAME?</v>
      </c>
      <c r="S29" s="91" t="e">
        <f t="shared" si="4"/>
        <v>#NAME?</v>
      </c>
    </row>
    <row r="30" spans="15:19" ht="12.75">
      <c r="O30">
        <f t="shared" si="3"/>
        <v>73</v>
      </c>
      <c r="P30" s="30" t="e">
        <f t="shared" si="0"/>
        <v>#NAME?</v>
      </c>
      <c r="Q30" s="30" t="e">
        <f t="shared" si="1"/>
        <v>#NAME?</v>
      </c>
      <c r="R30" s="91" t="e">
        <f t="shared" si="2"/>
        <v>#NAME?</v>
      </c>
      <c r="S30" s="91" t="e">
        <f t="shared" si="4"/>
        <v>#NAME?</v>
      </c>
    </row>
    <row r="31" spans="15:19" ht="12.75">
      <c r="O31">
        <f t="shared" si="3"/>
        <v>72</v>
      </c>
      <c r="P31" s="30" t="e">
        <f t="shared" si="0"/>
        <v>#NAME?</v>
      </c>
      <c r="Q31" s="30" t="e">
        <f t="shared" si="1"/>
        <v>#NAME?</v>
      </c>
      <c r="R31" s="91" t="e">
        <f t="shared" si="2"/>
        <v>#NAME?</v>
      </c>
      <c r="S31" s="91" t="e">
        <f t="shared" si="4"/>
        <v>#NAME?</v>
      </c>
    </row>
    <row r="32" spans="15:19" ht="12.75">
      <c r="O32">
        <f t="shared" si="3"/>
        <v>71</v>
      </c>
      <c r="P32" s="30" t="e">
        <f t="shared" si="0"/>
        <v>#NAME?</v>
      </c>
      <c r="Q32" s="30" t="e">
        <f t="shared" si="1"/>
        <v>#NAME?</v>
      </c>
      <c r="R32" s="91" t="e">
        <f t="shared" si="2"/>
        <v>#NAME?</v>
      </c>
      <c r="S32" s="91" t="e">
        <f t="shared" si="4"/>
        <v>#NAME?</v>
      </c>
    </row>
    <row r="33" spans="15:19" ht="12.75">
      <c r="O33">
        <f t="shared" si="3"/>
        <v>70</v>
      </c>
      <c r="P33" s="30" t="e">
        <f t="shared" si="0"/>
        <v>#NAME?</v>
      </c>
      <c r="Q33" s="30" t="e">
        <f t="shared" si="1"/>
        <v>#NAME?</v>
      </c>
      <c r="R33" s="91" t="e">
        <f t="shared" si="2"/>
        <v>#NAME?</v>
      </c>
      <c r="S33" s="91" t="e">
        <f t="shared" si="4"/>
        <v>#NAME?</v>
      </c>
    </row>
    <row r="34" spans="15:19" ht="12.75">
      <c r="O34">
        <f t="shared" si="3"/>
        <v>69</v>
      </c>
      <c r="P34" s="30" t="e">
        <f t="shared" si="0"/>
        <v>#NAME?</v>
      </c>
      <c r="Q34" s="30" t="e">
        <f t="shared" si="1"/>
        <v>#NAME?</v>
      </c>
      <c r="R34" s="91" t="e">
        <f t="shared" si="2"/>
        <v>#NAME?</v>
      </c>
      <c r="S34" s="91" t="e">
        <f t="shared" si="4"/>
        <v>#NAME?</v>
      </c>
    </row>
    <row r="35" spans="15:19" ht="12.75">
      <c r="O35">
        <f t="shared" si="3"/>
        <v>68</v>
      </c>
      <c r="P35" s="30" t="e">
        <f t="shared" si="0"/>
        <v>#NAME?</v>
      </c>
      <c r="Q35" s="30" t="e">
        <f t="shared" si="1"/>
        <v>#NAME?</v>
      </c>
      <c r="R35" s="91" t="e">
        <f t="shared" si="2"/>
        <v>#NAME?</v>
      </c>
      <c r="S35" s="91" t="e">
        <f t="shared" si="4"/>
        <v>#NAME?</v>
      </c>
    </row>
    <row r="36" spans="15:19" ht="12.75">
      <c r="O36">
        <f t="shared" si="3"/>
        <v>67</v>
      </c>
      <c r="P36" s="30" t="e">
        <f t="shared" si="0"/>
        <v>#NAME?</v>
      </c>
      <c r="Q36" s="30" t="e">
        <f t="shared" si="1"/>
        <v>#NAME?</v>
      </c>
      <c r="R36" s="91" t="e">
        <f t="shared" si="2"/>
        <v>#NAME?</v>
      </c>
      <c r="S36" s="91" t="e">
        <f t="shared" si="4"/>
        <v>#NAME?</v>
      </c>
    </row>
    <row r="37" spans="15:19" ht="12.75">
      <c r="O37">
        <f t="shared" si="3"/>
        <v>66</v>
      </c>
      <c r="P37" s="30" t="e">
        <f t="shared" si="0"/>
        <v>#NAME?</v>
      </c>
      <c r="Q37" s="30" t="e">
        <f t="shared" si="1"/>
        <v>#NAME?</v>
      </c>
      <c r="R37" s="91" t="e">
        <f t="shared" si="2"/>
        <v>#NAME?</v>
      </c>
      <c r="S37" s="91" t="e">
        <f t="shared" si="4"/>
        <v>#NAME?</v>
      </c>
    </row>
    <row r="38" spans="15:19" ht="12.75">
      <c r="O38">
        <f t="shared" si="3"/>
        <v>65</v>
      </c>
      <c r="P38" s="30" t="e">
        <f t="shared" si="0"/>
        <v>#NAME?</v>
      </c>
      <c r="Q38" s="30" t="e">
        <f t="shared" si="1"/>
        <v>#NAME?</v>
      </c>
      <c r="R38" s="91" t="e">
        <f t="shared" si="2"/>
        <v>#NAME?</v>
      </c>
      <c r="S38" s="91" t="e">
        <f t="shared" si="4"/>
        <v>#NAME?</v>
      </c>
    </row>
    <row r="39" spans="15:19" ht="12.75">
      <c r="O39">
        <f t="shared" si="3"/>
        <v>64</v>
      </c>
      <c r="P39" s="30" t="e">
        <f t="shared" si="0"/>
        <v>#NAME?</v>
      </c>
      <c r="Q39" s="30" t="e">
        <f t="shared" si="1"/>
        <v>#NAME?</v>
      </c>
      <c r="R39" s="91" t="e">
        <f t="shared" si="2"/>
        <v>#NAME?</v>
      </c>
      <c r="S39" s="91" t="e">
        <f t="shared" si="4"/>
        <v>#NAME?</v>
      </c>
    </row>
    <row r="40" spans="15:19" ht="12.75">
      <c r="O40">
        <f t="shared" si="3"/>
        <v>63</v>
      </c>
      <c r="P40" s="30" t="e">
        <f t="shared" si="0"/>
        <v>#NAME?</v>
      </c>
      <c r="Q40" s="30" t="e">
        <f t="shared" si="1"/>
        <v>#NAME?</v>
      </c>
      <c r="R40" s="91" t="e">
        <f t="shared" si="2"/>
        <v>#NAME?</v>
      </c>
      <c r="S40" s="91" t="e">
        <f t="shared" si="4"/>
        <v>#NAME?</v>
      </c>
    </row>
    <row r="41" spans="15:19" ht="12.75">
      <c r="O41">
        <f t="shared" si="3"/>
        <v>62</v>
      </c>
      <c r="P41" s="30" t="e">
        <f t="shared" si="0"/>
        <v>#NAME?</v>
      </c>
      <c r="Q41" s="30" t="e">
        <f t="shared" si="1"/>
        <v>#NAME?</v>
      </c>
      <c r="R41" s="91" t="e">
        <f t="shared" si="2"/>
        <v>#NAME?</v>
      </c>
      <c r="S41" s="91" t="e">
        <f t="shared" si="4"/>
        <v>#NAME?</v>
      </c>
    </row>
    <row r="42" spans="15:19" ht="12.75">
      <c r="O42">
        <f t="shared" si="3"/>
        <v>61</v>
      </c>
      <c r="P42" s="30" t="e">
        <f t="shared" si="0"/>
        <v>#NAME?</v>
      </c>
      <c r="Q42" s="30" t="e">
        <f t="shared" si="1"/>
        <v>#NAME?</v>
      </c>
      <c r="R42" s="91" t="e">
        <f t="shared" si="2"/>
        <v>#NAME?</v>
      </c>
      <c r="S42" s="91" t="e">
        <f t="shared" si="4"/>
        <v>#NAME?</v>
      </c>
    </row>
    <row r="43" spans="15:19" ht="12.75">
      <c r="O43">
        <f t="shared" si="3"/>
        <v>60</v>
      </c>
      <c r="P43" s="30" t="e">
        <f t="shared" si="0"/>
        <v>#NAME?</v>
      </c>
      <c r="Q43" s="30" t="e">
        <f t="shared" si="1"/>
        <v>#NAME?</v>
      </c>
      <c r="R43" s="91" t="e">
        <f t="shared" si="2"/>
        <v>#NAME?</v>
      </c>
      <c r="S43" s="91" t="e">
        <f t="shared" si="4"/>
        <v>#NAME?</v>
      </c>
    </row>
    <row r="44" spans="15:19" ht="12.75">
      <c r="O44">
        <f t="shared" si="3"/>
        <v>59</v>
      </c>
      <c r="P44" s="30" t="e">
        <f t="shared" si="0"/>
        <v>#NAME?</v>
      </c>
      <c r="Q44" s="30" t="e">
        <f t="shared" si="1"/>
        <v>#NAME?</v>
      </c>
      <c r="R44" s="91" t="e">
        <f t="shared" si="2"/>
        <v>#NAME?</v>
      </c>
      <c r="S44" s="91" t="e">
        <f t="shared" si="4"/>
        <v>#NAME?</v>
      </c>
    </row>
    <row r="45" spans="15:19" ht="12.75">
      <c r="O45">
        <f t="shared" si="3"/>
        <v>58</v>
      </c>
      <c r="P45" s="30" t="e">
        <f t="shared" si="0"/>
        <v>#NAME?</v>
      </c>
      <c r="Q45" s="30" t="e">
        <f t="shared" si="1"/>
        <v>#NAME?</v>
      </c>
      <c r="R45" s="91" t="e">
        <f t="shared" si="2"/>
        <v>#NAME?</v>
      </c>
      <c r="S45" s="91" t="e">
        <f t="shared" si="4"/>
        <v>#NAME?</v>
      </c>
    </row>
    <row r="46" spans="15:19" ht="12.75">
      <c r="O46">
        <f t="shared" si="3"/>
        <v>57</v>
      </c>
      <c r="P46" s="30" t="e">
        <f t="shared" si="0"/>
        <v>#NAME?</v>
      </c>
      <c r="Q46" s="30" t="e">
        <f t="shared" si="1"/>
        <v>#NAME?</v>
      </c>
      <c r="R46" s="91" t="e">
        <f t="shared" si="2"/>
        <v>#NAME?</v>
      </c>
      <c r="S46" s="91" t="e">
        <f t="shared" si="4"/>
        <v>#NAME?</v>
      </c>
    </row>
    <row r="47" spans="15:19" ht="12.75">
      <c r="O47">
        <f t="shared" si="3"/>
        <v>56</v>
      </c>
      <c r="P47" s="30" t="e">
        <f t="shared" si="0"/>
        <v>#NAME?</v>
      </c>
      <c r="Q47" s="30" t="e">
        <f t="shared" si="1"/>
        <v>#NAME?</v>
      </c>
      <c r="R47" s="91" t="e">
        <f t="shared" si="2"/>
        <v>#NAME?</v>
      </c>
      <c r="S47" s="91" t="e">
        <f t="shared" si="4"/>
        <v>#NAME?</v>
      </c>
    </row>
    <row r="48" spans="15:19" ht="12.75">
      <c r="O48">
        <f t="shared" si="3"/>
        <v>55</v>
      </c>
      <c r="P48" s="30" t="e">
        <f t="shared" si="0"/>
        <v>#NAME?</v>
      </c>
      <c r="Q48" s="30" t="e">
        <f t="shared" si="1"/>
        <v>#NAME?</v>
      </c>
      <c r="R48" s="91" t="e">
        <f t="shared" si="2"/>
        <v>#NAME?</v>
      </c>
      <c r="S48" s="91" t="e">
        <f t="shared" si="4"/>
        <v>#NAME?</v>
      </c>
    </row>
    <row r="49" spans="15:19" ht="12.75">
      <c r="O49">
        <f t="shared" si="3"/>
        <v>54</v>
      </c>
      <c r="P49" s="30" t="e">
        <f t="shared" si="0"/>
        <v>#NAME?</v>
      </c>
      <c r="Q49" s="30" t="e">
        <f t="shared" si="1"/>
        <v>#NAME?</v>
      </c>
      <c r="R49" s="91" t="e">
        <f t="shared" si="2"/>
        <v>#NAME?</v>
      </c>
      <c r="S49" s="91" t="e">
        <f t="shared" si="4"/>
        <v>#NAME?</v>
      </c>
    </row>
    <row r="50" spans="15:19" ht="12.75">
      <c r="O50">
        <f t="shared" si="3"/>
        <v>53</v>
      </c>
      <c r="P50" s="30" t="e">
        <f t="shared" si="0"/>
        <v>#NAME?</v>
      </c>
      <c r="Q50" s="30" t="e">
        <f t="shared" si="1"/>
        <v>#NAME?</v>
      </c>
      <c r="R50" s="91" t="e">
        <f t="shared" si="2"/>
        <v>#NAME?</v>
      </c>
      <c r="S50" s="91" t="e">
        <f t="shared" si="4"/>
        <v>#NAME?</v>
      </c>
    </row>
    <row r="51" spans="15:19" ht="12.75">
      <c r="O51">
        <f t="shared" si="3"/>
        <v>52</v>
      </c>
      <c r="P51" s="30" t="e">
        <f t="shared" si="0"/>
        <v>#NAME?</v>
      </c>
      <c r="Q51" s="30" t="e">
        <f t="shared" si="1"/>
        <v>#NAME?</v>
      </c>
      <c r="R51" s="91" t="e">
        <f t="shared" si="2"/>
        <v>#NAME?</v>
      </c>
      <c r="S51" s="91" t="e">
        <f t="shared" si="4"/>
        <v>#NAME?</v>
      </c>
    </row>
    <row r="52" spans="15:19" ht="12.75">
      <c r="O52">
        <f t="shared" si="3"/>
        <v>51</v>
      </c>
      <c r="P52" s="30" t="e">
        <f t="shared" si="0"/>
        <v>#NAME?</v>
      </c>
      <c r="Q52" s="30" t="e">
        <f t="shared" si="1"/>
        <v>#NAME?</v>
      </c>
      <c r="R52" s="91" t="e">
        <f t="shared" si="2"/>
        <v>#NAME?</v>
      </c>
      <c r="S52" s="91" t="e">
        <f t="shared" si="4"/>
        <v>#NAME?</v>
      </c>
    </row>
    <row r="53" spans="15:19" ht="12.75">
      <c r="O53">
        <f t="shared" si="3"/>
        <v>50</v>
      </c>
      <c r="P53" s="30" t="e">
        <f t="shared" si="0"/>
        <v>#NAME?</v>
      </c>
      <c r="Q53" s="30" t="e">
        <f t="shared" si="1"/>
        <v>#NAME?</v>
      </c>
      <c r="R53" s="91" t="e">
        <f t="shared" si="2"/>
        <v>#NAME?</v>
      </c>
      <c r="S53" s="91" t="e">
        <f t="shared" si="4"/>
        <v>#NAME?</v>
      </c>
    </row>
    <row r="54" spans="15:19" ht="12.75">
      <c r="O54">
        <f t="shared" si="3"/>
        <v>49</v>
      </c>
      <c r="P54" s="30" t="e">
        <f t="shared" si="0"/>
        <v>#NAME?</v>
      </c>
      <c r="Q54" s="30" t="e">
        <f t="shared" si="1"/>
        <v>#NAME?</v>
      </c>
      <c r="R54" s="91" t="e">
        <f t="shared" si="2"/>
        <v>#NAME?</v>
      </c>
      <c r="S54" s="91" t="e">
        <f t="shared" si="4"/>
        <v>#NAME?</v>
      </c>
    </row>
    <row r="55" spans="15:19" ht="12.75">
      <c r="O55">
        <f t="shared" si="3"/>
        <v>48</v>
      </c>
      <c r="P55" s="30" t="e">
        <f t="shared" si="0"/>
        <v>#NAME?</v>
      </c>
      <c r="Q55" s="30" t="e">
        <f t="shared" si="1"/>
        <v>#NAME?</v>
      </c>
      <c r="R55" s="91" t="e">
        <f t="shared" si="2"/>
        <v>#NAME?</v>
      </c>
      <c r="S55" s="91" t="e">
        <f t="shared" si="4"/>
        <v>#NAME?</v>
      </c>
    </row>
    <row r="56" spans="15:19" ht="12.75">
      <c r="O56">
        <f t="shared" si="3"/>
        <v>47</v>
      </c>
      <c r="P56" s="30" t="e">
        <f t="shared" si="0"/>
        <v>#NAME?</v>
      </c>
      <c r="Q56" s="30" t="e">
        <f t="shared" si="1"/>
        <v>#NAME?</v>
      </c>
      <c r="R56" s="91" t="e">
        <f t="shared" si="2"/>
        <v>#NAME?</v>
      </c>
      <c r="S56" s="91" t="e">
        <f t="shared" si="4"/>
        <v>#NAME?</v>
      </c>
    </row>
    <row r="57" spans="15:19" ht="12.75">
      <c r="O57">
        <f t="shared" si="3"/>
        <v>46</v>
      </c>
      <c r="P57" s="30" t="e">
        <f t="shared" si="0"/>
        <v>#NAME?</v>
      </c>
      <c r="Q57" s="30" t="e">
        <f t="shared" si="1"/>
        <v>#NAME?</v>
      </c>
      <c r="R57" s="91" t="e">
        <f t="shared" si="2"/>
        <v>#NAME?</v>
      </c>
      <c r="S57" s="91" t="e">
        <f t="shared" si="4"/>
        <v>#NAME?</v>
      </c>
    </row>
    <row r="58" spans="15:19" ht="12.75">
      <c r="O58">
        <f t="shared" si="3"/>
        <v>45</v>
      </c>
      <c r="P58" s="30" t="e">
        <f t="shared" si="0"/>
        <v>#NAME?</v>
      </c>
      <c r="Q58" s="30" t="e">
        <f t="shared" si="1"/>
        <v>#NAME?</v>
      </c>
      <c r="R58" s="91" t="e">
        <f t="shared" si="2"/>
        <v>#NAME?</v>
      </c>
      <c r="S58" s="91" t="e">
        <f t="shared" si="4"/>
        <v>#NAME?</v>
      </c>
    </row>
    <row r="59" spans="15:19" ht="12.75">
      <c r="O59">
        <f t="shared" si="3"/>
        <v>44</v>
      </c>
      <c r="P59" s="30" t="e">
        <f t="shared" si="0"/>
        <v>#NAME?</v>
      </c>
      <c r="Q59" s="30" t="e">
        <f t="shared" si="1"/>
        <v>#NAME?</v>
      </c>
      <c r="R59" s="91" t="e">
        <f t="shared" si="2"/>
        <v>#NAME?</v>
      </c>
      <c r="S59" s="91" t="e">
        <f t="shared" si="4"/>
        <v>#NAME?</v>
      </c>
    </row>
    <row r="60" spans="15:19" ht="12.75">
      <c r="O60">
        <f t="shared" si="3"/>
        <v>43</v>
      </c>
      <c r="P60" s="30" t="e">
        <f t="shared" si="0"/>
        <v>#NAME?</v>
      </c>
      <c r="Q60" s="30" t="e">
        <f t="shared" si="1"/>
        <v>#NAME?</v>
      </c>
      <c r="R60" s="91" t="e">
        <f t="shared" si="2"/>
        <v>#NAME?</v>
      </c>
      <c r="S60" s="91" t="e">
        <f t="shared" si="4"/>
        <v>#NAME?</v>
      </c>
    </row>
    <row r="61" spans="15:19" ht="12.75">
      <c r="O61">
        <f t="shared" si="3"/>
        <v>42</v>
      </c>
      <c r="P61" s="30" t="e">
        <f t="shared" si="0"/>
        <v>#NAME?</v>
      </c>
      <c r="Q61" s="30" t="e">
        <f t="shared" si="1"/>
        <v>#NAME?</v>
      </c>
      <c r="R61" s="91" t="e">
        <f t="shared" si="2"/>
        <v>#NAME?</v>
      </c>
      <c r="S61" s="91" t="e">
        <f t="shared" si="4"/>
        <v>#NAME?</v>
      </c>
    </row>
    <row r="62" spans="15:19" ht="12.75">
      <c r="O62">
        <f t="shared" si="3"/>
        <v>41</v>
      </c>
      <c r="P62" s="30" t="e">
        <f t="shared" si="0"/>
        <v>#NAME?</v>
      </c>
      <c r="Q62" s="30" t="e">
        <f t="shared" si="1"/>
        <v>#NAME?</v>
      </c>
      <c r="R62" s="91" t="e">
        <f t="shared" si="2"/>
        <v>#NAME?</v>
      </c>
      <c r="S62" s="91" t="e">
        <f t="shared" si="4"/>
        <v>#NAME?</v>
      </c>
    </row>
    <row r="63" spans="15:19" ht="12.75">
      <c r="O63">
        <f t="shared" si="3"/>
        <v>40</v>
      </c>
      <c r="P63" s="30" t="e">
        <f t="shared" si="0"/>
        <v>#NAME?</v>
      </c>
      <c r="Q63" s="30" t="e">
        <f t="shared" si="1"/>
        <v>#NAME?</v>
      </c>
      <c r="R63" s="91" t="e">
        <f t="shared" si="2"/>
        <v>#NAME?</v>
      </c>
      <c r="S63" s="91" t="e">
        <f t="shared" si="4"/>
        <v>#NAME?</v>
      </c>
    </row>
    <row r="64" spans="15:19" ht="12.75">
      <c r="O64">
        <f t="shared" si="3"/>
        <v>39</v>
      </c>
      <c r="P64" s="30" t="e">
        <f t="shared" si="0"/>
        <v>#NAME?</v>
      </c>
      <c r="Q64" s="30" t="e">
        <f t="shared" si="1"/>
        <v>#NAME?</v>
      </c>
      <c r="R64" s="91" t="e">
        <f t="shared" si="2"/>
        <v>#NAME?</v>
      </c>
      <c r="S64" s="91" t="e">
        <f t="shared" si="4"/>
        <v>#NAME?</v>
      </c>
    </row>
    <row r="65" spans="15:19" ht="12.75">
      <c r="O65">
        <f t="shared" si="3"/>
        <v>38</v>
      </c>
      <c r="P65" s="30" t="e">
        <f t="shared" si="0"/>
        <v>#NAME?</v>
      </c>
      <c r="Q65" s="30" t="e">
        <f t="shared" si="1"/>
        <v>#NAME?</v>
      </c>
      <c r="R65" s="91" t="e">
        <f t="shared" si="2"/>
        <v>#NAME?</v>
      </c>
      <c r="S65" s="91" t="e">
        <f t="shared" si="4"/>
        <v>#NAME?</v>
      </c>
    </row>
    <row r="66" spans="15:19" ht="12.75">
      <c r="O66">
        <f t="shared" si="3"/>
        <v>37</v>
      </c>
      <c r="P66" s="30" t="e">
        <f t="shared" si="0"/>
        <v>#NAME?</v>
      </c>
      <c r="Q66" s="30" t="e">
        <f t="shared" si="1"/>
        <v>#NAME?</v>
      </c>
      <c r="R66" s="91" t="e">
        <f t="shared" si="2"/>
        <v>#NAME?</v>
      </c>
      <c r="S66" s="91" t="e">
        <f t="shared" si="4"/>
        <v>#NAME?</v>
      </c>
    </row>
    <row r="67" spans="15:19" ht="12.75">
      <c r="O67">
        <f t="shared" si="3"/>
        <v>36</v>
      </c>
      <c r="P67" s="30" t="e">
        <f t="shared" si="0"/>
        <v>#NAME?</v>
      </c>
      <c r="Q67" s="30" t="e">
        <f t="shared" si="1"/>
        <v>#NAME?</v>
      </c>
      <c r="R67" s="91" t="e">
        <f t="shared" si="2"/>
        <v>#NAME?</v>
      </c>
      <c r="S67" s="91" t="e">
        <f t="shared" si="4"/>
        <v>#NAME?</v>
      </c>
    </row>
    <row r="68" spans="15:19" ht="12.75">
      <c r="O68">
        <f t="shared" si="3"/>
        <v>35</v>
      </c>
      <c r="P68" s="30" t="e">
        <f aca="true" t="shared" si="8" ref="P68:P102">CallTheta(100,100,O68/365,0,0.25,0)</f>
        <v>#NAME?</v>
      </c>
      <c r="Q68" s="30" t="e">
        <f aca="true" t="shared" si="9" ref="Q68:Q102">CallOption(100,100,O68/365,0,0.25,0)</f>
        <v>#NAME?</v>
      </c>
      <c r="R68" s="91" t="e">
        <f aca="true" t="shared" si="10" ref="R68:R102">P68/Q68</f>
        <v>#NAME?</v>
      </c>
      <c r="S68" s="91" t="e">
        <f t="shared" si="4"/>
        <v>#NAME?</v>
      </c>
    </row>
    <row r="69" spans="15:19" ht="12.75">
      <c r="O69">
        <f aca="true" t="shared" si="11" ref="O69:O102">O68-1</f>
        <v>34</v>
      </c>
      <c r="P69" s="30" t="e">
        <f t="shared" si="8"/>
        <v>#NAME?</v>
      </c>
      <c r="Q69" s="30" t="e">
        <f t="shared" si="9"/>
        <v>#NAME?</v>
      </c>
      <c r="R69" s="91" t="e">
        <f t="shared" si="10"/>
        <v>#NAME?</v>
      </c>
      <c r="S69" s="91" t="e">
        <f aca="true" t="shared" si="12" ref="S69:S102">(R69-R68)/R68</f>
        <v>#NAME?</v>
      </c>
    </row>
    <row r="70" spans="15:19" ht="12.75">
      <c r="O70">
        <f t="shared" si="11"/>
        <v>33</v>
      </c>
      <c r="P70" s="30" t="e">
        <f t="shared" si="8"/>
        <v>#NAME?</v>
      </c>
      <c r="Q70" s="30" t="e">
        <f t="shared" si="9"/>
        <v>#NAME?</v>
      </c>
      <c r="R70" s="91" t="e">
        <f t="shared" si="10"/>
        <v>#NAME?</v>
      </c>
      <c r="S70" s="91" t="e">
        <f t="shared" si="12"/>
        <v>#NAME?</v>
      </c>
    </row>
    <row r="71" spans="15:19" ht="12.75">
      <c r="O71">
        <f t="shared" si="11"/>
        <v>32</v>
      </c>
      <c r="P71" s="30" t="e">
        <f t="shared" si="8"/>
        <v>#NAME?</v>
      </c>
      <c r="Q71" s="30" t="e">
        <f t="shared" si="9"/>
        <v>#NAME?</v>
      </c>
      <c r="R71" s="91" t="e">
        <f t="shared" si="10"/>
        <v>#NAME?</v>
      </c>
      <c r="S71" s="91" t="e">
        <f t="shared" si="12"/>
        <v>#NAME?</v>
      </c>
    </row>
    <row r="72" spans="15:19" ht="12.75">
      <c r="O72">
        <f t="shared" si="11"/>
        <v>31</v>
      </c>
      <c r="P72" s="30" t="e">
        <f t="shared" si="8"/>
        <v>#NAME?</v>
      </c>
      <c r="Q72" s="30" t="e">
        <f t="shared" si="9"/>
        <v>#NAME?</v>
      </c>
      <c r="R72" s="91" t="e">
        <f t="shared" si="10"/>
        <v>#NAME?</v>
      </c>
      <c r="S72" s="91" t="e">
        <f t="shared" si="12"/>
        <v>#NAME?</v>
      </c>
    </row>
    <row r="73" spans="15:19" ht="12.75">
      <c r="O73">
        <f t="shared" si="11"/>
        <v>30</v>
      </c>
      <c r="P73" s="30" t="e">
        <f t="shared" si="8"/>
        <v>#NAME?</v>
      </c>
      <c r="Q73" s="30" t="e">
        <f t="shared" si="9"/>
        <v>#NAME?</v>
      </c>
      <c r="R73" s="91" t="e">
        <f t="shared" si="10"/>
        <v>#NAME?</v>
      </c>
      <c r="S73" s="91" t="e">
        <f t="shared" si="12"/>
        <v>#NAME?</v>
      </c>
    </row>
    <row r="74" spans="15:19" ht="12.75">
      <c r="O74">
        <f t="shared" si="11"/>
        <v>29</v>
      </c>
      <c r="P74" s="30" t="e">
        <f t="shared" si="8"/>
        <v>#NAME?</v>
      </c>
      <c r="Q74" s="30" t="e">
        <f t="shared" si="9"/>
        <v>#NAME?</v>
      </c>
      <c r="R74" s="91" t="e">
        <f t="shared" si="10"/>
        <v>#NAME?</v>
      </c>
      <c r="S74" s="91" t="e">
        <f t="shared" si="12"/>
        <v>#NAME?</v>
      </c>
    </row>
    <row r="75" spans="15:19" ht="12.75">
      <c r="O75">
        <f t="shared" si="11"/>
        <v>28</v>
      </c>
      <c r="P75" s="30" t="e">
        <f t="shared" si="8"/>
        <v>#NAME?</v>
      </c>
      <c r="Q75" s="30" t="e">
        <f t="shared" si="9"/>
        <v>#NAME?</v>
      </c>
      <c r="R75" s="91" t="e">
        <f t="shared" si="10"/>
        <v>#NAME?</v>
      </c>
      <c r="S75" s="91" t="e">
        <f t="shared" si="12"/>
        <v>#NAME?</v>
      </c>
    </row>
    <row r="76" spans="15:19" ht="12.75">
      <c r="O76">
        <f t="shared" si="11"/>
        <v>27</v>
      </c>
      <c r="P76" s="30" t="e">
        <f t="shared" si="8"/>
        <v>#NAME?</v>
      </c>
      <c r="Q76" s="30" t="e">
        <f t="shared" si="9"/>
        <v>#NAME?</v>
      </c>
      <c r="R76" s="91" t="e">
        <f t="shared" si="10"/>
        <v>#NAME?</v>
      </c>
      <c r="S76" s="91" t="e">
        <f t="shared" si="12"/>
        <v>#NAME?</v>
      </c>
    </row>
    <row r="77" spans="15:19" ht="12.75">
      <c r="O77">
        <f t="shared" si="11"/>
        <v>26</v>
      </c>
      <c r="P77" s="30" t="e">
        <f t="shared" si="8"/>
        <v>#NAME?</v>
      </c>
      <c r="Q77" s="30" t="e">
        <f t="shared" si="9"/>
        <v>#NAME?</v>
      </c>
      <c r="R77" s="91" t="e">
        <f t="shared" si="10"/>
        <v>#NAME?</v>
      </c>
      <c r="S77" s="91" t="e">
        <f t="shared" si="12"/>
        <v>#NAME?</v>
      </c>
    </row>
    <row r="78" spans="15:19" ht="12.75">
      <c r="O78">
        <f t="shared" si="11"/>
        <v>25</v>
      </c>
      <c r="P78" s="30" t="e">
        <f t="shared" si="8"/>
        <v>#NAME?</v>
      </c>
      <c r="Q78" s="30" t="e">
        <f t="shared" si="9"/>
        <v>#NAME?</v>
      </c>
      <c r="R78" s="91" t="e">
        <f t="shared" si="10"/>
        <v>#NAME?</v>
      </c>
      <c r="S78" s="91" t="e">
        <f t="shared" si="12"/>
        <v>#NAME?</v>
      </c>
    </row>
    <row r="79" spans="15:19" ht="12.75">
      <c r="O79">
        <f t="shared" si="11"/>
        <v>24</v>
      </c>
      <c r="P79" s="30" t="e">
        <f t="shared" si="8"/>
        <v>#NAME?</v>
      </c>
      <c r="Q79" s="30" t="e">
        <f t="shared" si="9"/>
        <v>#NAME?</v>
      </c>
      <c r="R79" s="91" t="e">
        <f t="shared" si="10"/>
        <v>#NAME?</v>
      </c>
      <c r="S79" s="91" t="e">
        <f t="shared" si="12"/>
        <v>#NAME?</v>
      </c>
    </row>
    <row r="80" spans="15:19" ht="12.75">
      <c r="O80">
        <f t="shared" si="11"/>
        <v>23</v>
      </c>
      <c r="P80" s="30" t="e">
        <f t="shared" si="8"/>
        <v>#NAME?</v>
      </c>
      <c r="Q80" s="30" t="e">
        <f t="shared" si="9"/>
        <v>#NAME?</v>
      </c>
      <c r="R80" s="91" t="e">
        <f t="shared" si="10"/>
        <v>#NAME?</v>
      </c>
      <c r="S80" s="91" t="e">
        <f t="shared" si="12"/>
        <v>#NAME?</v>
      </c>
    </row>
    <row r="81" spans="15:19" ht="12.75">
      <c r="O81">
        <f t="shared" si="11"/>
        <v>22</v>
      </c>
      <c r="P81" s="30" t="e">
        <f t="shared" si="8"/>
        <v>#NAME?</v>
      </c>
      <c r="Q81" s="30" t="e">
        <f t="shared" si="9"/>
        <v>#NAME?</v>
      </c>
      <c r="R81" s="91" t="e">
        <f t="shared" si="10"/>
        <v>#NAME?</v>
      </c>
      <c r="S81" s="91" t="e">
        <f t="shared" si="12"/>
        <v>#NAME?</v>
      </c>
    </row>
    <row r="82" spans="15:19" ht="12.75">
      <c r="O82">
        <f t="shared" si="11"/>
        <v>21</v>
      </c>
      <c r="P82" s="30" t="e">
        <f t="shared" si="8"/>
        <v>#NAME?</v>
      </c>
      <c r="Q82" s="30" t="e">
        <f t="shared" si="9"/>
        <v>#NAME?</v>
      </c>
      <c r="R82" s="91" t="e">
        <f t="shared" si="10"/>
        <v>#NAME?</v>
      </c>
      <c r="S82" s="91" t="e">
        <f t="shared" si="12"/>
        <v>#NAME?</v>
      </c>
    </row>
    <row r="83" spans="15:19" ht="12.75">
      <c r="O83">
        <f t="shared" si="11"/>
        <v>20</v>
      </c>
      <c r="P83" s="30" t="e">
        <f t="shared" si="8"/>
        <v>#NAME?</v>
      </c>
      <c r="Q83" s="30" t="e">
        <f t="shared" si="9"/>
        <v>#NAME?</v>
      </c>
      <c r="R83" s="91" t="e">
        <f t="shared" si="10"/>
        <v>#NAME?</v>
      </c>
      <c r="S83" s="91" t="e">
        <f t="shared" si="12"/>
        <v>#NAME?</v>
      </c>
    </row>
    <row r="84" spans="15:19" ht="12.75">
      <c r="O84">
        <f t="shared" si="11"/>
        <v>19</v>
      </c>
      <c r="P84" s="30" t="e">
        <f t="shared" si="8"/>
        <v>#NAME?</v>
      </c>
      <c r="Q84" s="30" t="e">
        <f t="shared" si="9"/>
        <v>#NAME?</v>
      </c>
      <c r="R84" s="91" t="e">
        <f t="shared" si="10"/>
        <v>#NAME?</v>
      </c>
      <c r="S84" s="91" t="e">
        <f t="shared" si="12"/>
        <v>#NAME?</v>
      </c>
    </row>
    <row r="85" spans="15:19" ht="12.75">
      <c r="O85">
        <f t="shared" si="11"/>
        <v>18</v>
      </c>
      <c r="P85" s="30" t="e">
        <f t="shared" si="8"/>
        <v>#NAME?</v>
      </c>
      <c r="Q85" s="30" t="e">
        <f t="shared" si="9"/>
        <v>#NAME?</v>
      </c>
      <c r="R85" s="91" t="e">
        <f t="shared" si="10"/>
        <v>#NAME?</v>
      </c>
      <c r="S85" s="91" t="e">
        <f t="shared" si="12"/>
        <v>#NAME?</v>
      </c>
    </row>
    <row r="86" spans="15:19" ht="12.75">
      <c r="O86">
        <f t="shared" si="11"/>
        <v>17</v>
      </c>
      <c r="P86" s="30" t="e">
        <f t="shared" si="8"/>
        <v>#NAME?</v>
      </c>
      <c r="Q86" s="30" t="e">
        <f t="shared" si="9"/>
        <v>#NAME?</v>
      </c>
      <c r="R86" s="91" t="e">
        <f t="shared" si="10"/>
        <v>#NAME?</v>
      </c>
      <c r="S86" s="91" t="e">
        <f t="shared" si="12"/>
        <v>#NAME?</v>
      </c>
    </row>
    <row r="87" spans="15:19" ht="12.75">
      <c r="O87">
        <f t="shared" si="11"/>
        <v>16</v>
      </c>
      <c r="P87" s="30" t="e">
        <f t="shared" si="8"/>
        <v>#NAME?</v>
      </c>
      <c r="Q87" s="30" t="e">
        <f t="shared" si="9"/>
        <v>#NAME?</v>
      </c>
      <c r="R87" s="91" t="e">
        <f t="shared" si="10"/>
        <v>#NAME?</v>
      </c>
      <c r="S87" s="91" t="e">
        <f t="shared" si="12"/>
        <v>#NAME?</v>
      </c>
    </row>
    <row r="88" spans="15:19" ht="12.75">
      <c r="O88">
        <f t="shared" si="11"/>
        <v>15</v>
      </c>
      <c r="P88" s="30" t="e">
        <f t="shared" si="8"/>
        <v>#NAME?</v>
      </c>
      <c r="Q88" s="30" t="e">
        <f t="shared" si="9"/>
        <v>#NAME?</v>
      </c>
      <c r="R88" s="91" t="e">
        <f t="shared" si="10"/>
        <v>#NAME?</v>
      </c>
      <c r="S88" s="91" t="e">
        <f t="shared" si="12"/>
        <v>#NAME?</v>
      </c>
    </row>
    <row r="89" spans="15:19" ht="12.75">
      <c r="O89">
        <f t="shared" si="11"/>
        <v>14</v>
      </c>
      <c r="P89" s="30" t="e">
        <f t="shared" si="8"/>
        <v>#NAME?</v>
      </c>
      <c r="Q89" s="30" t="e">
        <f t="shared" si="9"/>
        <v>#NAME?</v>
      </c>
      <c r="R89" s="91" t="e">
        <f t="shared" si="10"/>
        <v>#NAME?</v>
      </c>
      <c r="S89" s="91" t="e">
        <f t="shared" si="12"/>
        <v>#NAME?</v>
      </c>
    </row>
    <row r="90" spans="15:19" ht="12.75">
      <c r="O90">
        <f t="shared" si="11"/>
        <v>13</v>
      </c>
      <c r="P90" s="30" t="e">
        <f t="shared" si="8"/>
        <v>#NAME?</v>
      </c>
      <c r="Q90" s="30" t="e">
        <f t="shared" si="9"/>
        <v>#NAME?</v>
      </c>
      <c r="R90" s="91" t="e">
        <f t="shared" si="10"/>
        <v>#NAME?</v>
      </c>
      <c r="S90" s="91" t="e">
        <f t="shared" si="12"/>
        <v>#NAME?</v>
      </c>
    </row>
    <row r="91" spans="15:19" ht="12.75">
      <c r="O91">
        <f t="shared" si="11"/>
        <v>12</v>
      </c>
      <c r="P91" s="30" t="e">
        <f t="shared" si="8"/>
        <v>#NAME?</v>
      </c>
      <c r="Q91" s="30" t="e">
        <f t="shared" si="9"/>
        <v>#NAME?</v>
      </c>
      <c r="R91" s="91" t="e">
        <f t="shared" si="10"/>
        <v>#NAME?</v>
      </c>
      <c r="S91" s="91" t="e">
        <f t="shared" si="12"/>
        <v>#NAME?</v>
      </c>
    </row>
    <row r="92" spans="15:19" ht="12.75">
      <c r="O92">
        <f t="shared" si="11"/>
        <v>11</v>
      </c>
      <c r="P92" s="30" t="e">
        <f t="shared" si="8"/>
        <v>#NAME?</v>
      </c>
      <c r="Q92" s="30" t="e">
        <f t="shared" si="9"/>
        <v>#NAME?</v>
      </c>
      <c r="R92" s="91" t="e">
        <f t="shared" si="10"/>
        <v>#NAME?</v>
      </c>
      <c r="S92" s="91" t="e">
        <f t="shared" si="12"/>
        <v>#NAME?</v>
      </c>
    </row>
    <row r="93" spans="15:19" ht="12.75">
      <c r="O93">
        <f t="shared" si="11"/>
        <v>10</v>
      </c>
      <c r="P93" s="30" t="e">
        <f t="shared" si="8"/>
        <v>#NAME?</v>
      </c>
      <c r="Q93" s="30" t="e">
        <f t="shared" si="9"/>
        <v>#NAME?</v>
      </c>
      <c r="R93" s="91" t="e">
        <f t="shared" si="10"/>
        <v>#NAME?</v>
      </c>
      <c r="S93" s="91" t="e">
        <f t="shared" si="12"/>
        <v>#NAME?</v>
      </c>
    </row>
    <row r="94" spans="15:19" ht="12.75">
      <c r="O94">
        <f t="shared" si="11"/>
        <v>9</v>
      </c>
      <c r="P94" s="30" t="e">
        <f t="shared" si="8"/>
        <v>#NAME?</v>
      </c>
      <c r="Q94" s="30" t="e">
        <f t="shared" si="9"/>
        <v>#NAME?</v>
      </c>
      <c r="R94" s="91" t="e">
        <f t="shared" si="10"/>
        <v>#NAME?</v>
      </c>
      <c r="S94" s="91" t="e">
        <f t="shared" si="12"/>
        <v>#NAME?</v>
      </c>
    </row>
    <row r="95" spans="15:19" ht="12.75">
      <c r="O95">
        <f t="shared" si="11"/>
        <v>8</v>
      </c>
      <c r="P95" s="30" t="e">
        <f t="shared" si="8"/>
        <v>#NAME?</v>
      </c>
      <c r="Q95" s="30" t="e">
        <f t="shared" si="9"/>
        <v>#NAME?</v>
      </c>
      <c r="R95" s="91" t="e">
        <f t="shared" si="10"/>
        <v>#NAME?</v>
      </c>
      <c r="S95" s="91" t="e">
        <f t="shared" si="12"/>
        <v>#NAME?</v>
      </c>
    </row>
    <row r="96" spans="15:19" ht="12.75">
      <c r="O96">
        <f t="shared" si="11"/>
        <v>7</v>
      </c>
      <c r="P96" s="30" t="e">
        <f t="shared" si="8"/>
        <v>#NAME?</v>
      </c>
      <c r="Q96" s="30" t="e">
        <f t="shared" si="9"/>
        <v>#NAME?</v>
      </c>
      <c r="R96" s="91" t="e">
        <f t="shared" si="10"/>
        <v>#NAME?</v>
      </c>
      <c r="S96" s="91" t="e">
        <f t="shared" si="12"/>
        <v>#NAME?</v>
      </c>
    </row>
    <row r="97" spans="15:19" ht="12.75">
      <c r="O97">
        <f t="shared" si="11"/>
        <v>6</v>
      </c>
      <c r="P97" s="30" t="e">
        <f t="shared" si="8"/>
        <v>#NAME?</v>
      </c>
      <c r="Q97" s="30" t="e">
        <f t="shared" si="9"/>
        <v>#NAME?</v>
      </c>
      <c r="R97" s="91" t="e">
        <f t="shared" si="10"/>
        <v>#NAME?</v>
      </c>
      <c r="S97" s="91" t="e">
        <f t="shared" si="12"/>
        <v>#NAME?</v>
      </c>
    </row>
    <row r="98" spans="15:19" ht="12.75">
      <c r="O98">
        <f t="shared" si="11"/>
        <v>5</v>
      </c>
      <c r="P98" s="30" t="e">
        <f t="shared" si="8"/>
        <v>#NAME?</v>
      </c>
      <c r="Q98" s="30" t="e">
        <f t="shared" si="9"/>
        <v>#NAME?</v>
      </c>
      <c r="R98" s="91" t="e">
        <f t="shared" si="10"/>
        <v>#NAME?</v>
      </c>
      <c r="S98" s="91" t="e">
        <f t="shared" si="12"/>
        <v>#NAME?</v>
      </c>
    </row>
    <row r="99" spans="15:19" ht="12.75">
      <c r="O99">
        <f t="shared" si="11"/>
        <v>4</v>
      </c>
      <c r="P99" s="30" t="e">
        <f t="shared" si="8"/>
        <v>#NAME?</v>
      </c>
      <c r="Q99" s="30" t="e">
        <f t="shared" si="9"/>
        <v>#NAME?</v>
      </c>
      <c r="R99" s="91" t="e">
        <f t="shared" si="10"/>
        <v>#NAME?</v>
      </c>
      <c r="S99" s="91" t="e">
        <f t="shared" si="12"/>
        <v>#NAME?</v>
      </c>
    </row>
    <row r="100" spans="15:19" ht="12.75">
      <c r="O100">
        <f t="shared" si="11"/>
        <v>3</v>
      </c>
      <c r="P100" s="30" t="e">
        <f t="shared" si="8"/>
        <v>#NAME?</v>
      </c>
      <c r="Q100" s="30" t="e">
        <f t="shared" si="9"/>
        <v>#NAME?</v>
      </c>
      <c r="R100" s="91" t="e">
        <f t="shared" si="10"/>
        <v>#NAME?</v>
      </c>
      <c r="S100" s="91" t="e">
        <f t="shared" si="12"/>
        <v>#NAME?</v>
      </c>
    </row>
    <row r="101" spans="15:19" ht="12.75">
      <c r="O101">
        <f t="shared" si="11"/>
        <v>2</v>
      </c>
      <c r="P101" s="30" t="e">
        <f t="shared" si="8"/>
        <v>#NAME?</v>
      </c>
      <c r="Q101" s="30" t="e">
        <f t="shared" si="9"/>
        <v>#NAME?</v>
      </c>
      <c r="R101" s="91" t="e">
        <f t="shared" si="10"/>
        <v>#NAME?</v>
      </c>
      <c r="S101" s="91" t="e">
        <f t="shared" si="12"/>
        <v>#NAME?</v>
      </c>
    </row>
    <row r="102" spans="15:19" ht="12.75">
      <c r="O102">
        <f t="shared" si="11"/>
        <v>1</v>
      </c>
      <c r="P102" s="30" t="e">
        <f t="shared" si="8"/>
        <v>#NAME?</v>
      </c>
      <c r="Q102" s="30" t="e">
        <f t="shared" si="9"/>
        <v>#NAME?</v>
      </c>
      <c r="R102" s="91" t="e">
        <f t="shared" si="10"/>
        <v>#NAME?</v>
      </c>
      <c r="S102" s="91" t="e">
        <f t="shared" si="12"/>
        <v>#NAME?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www.OptionTradingTips.com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McPhee</dc:creator>
  <cp:keywords/>
  <dc:description/>
  <cp:lastModifiedBy>Peter McPhee</cp:lastModifiedBy>
  <dcterms:created xsi:type="dcterms:W3CDTF">2004-07-13T06:23:33Z</dcterms:created>
  <dcterms:modified xsi:type="dcterms:W3CDTF">2009-04-06T12:20:34Z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