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drawings/drawing7.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0.xml" ContentType="application/vnd.openxmlformats-officedocument.drawing+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0" windowWidth="11340" windowHeight="6540" tabRatio="910" activeTab="0"/>
  </bookViews>
  <sheets>
    <sheet name="DMAIC" sheetId="1" r:id="rId1"/>
    <sheet name="Breakthrough Strategy" sheetId="2" r:id="rId2"/>
    <sheet name="SS Project Plan" sheetId="3" r:id="rId3"/>
    <sheet name="Project Action Plan" sheetId="4" r:id="rId4"/>
    <sheet name="CTQ Template" sheetId="5" r:id="rId5"/>
    <sheet name="SIPOC" sheetId="6" r:id="rId6"/>
    <sheet name="SIPOC (blank)" sheetId="7" r:id="rId7"/>
    <sheet name="Process Analysis" sheetId="8" r:id="rId8"/>
    <sheet name="Fishbone" sheetId="9" r:id="rId9"/>
    <sheet name="Brainstorm " sheetId="10" r:id="rId10"/>
    <sheet name="FDM" sheetId="11" r:id="rId11"/>
    <sheet name="Risk Assessment" sheetId="12" r:id="rId12"/>
    <sheet name="Solution Evaluation Form" sheetId="13" r:id="rId13"/>
    <sheet name="Data Collection Plan" sheetId="14" r:id="rId14"/>
    <sheet name="Xs and Ys" sheetId="15" r:id="rId15"/>
    <sheet name="Timeline" sheetId="16" r:id="rId16"/>
    <sheet name="DOE 2^2 template" sheetId="17" r:id="rId17"/>
    <sheet name="DOE 2^3 template" sheetId="18" r:id="rId18"/>
    <sheet name="PPM" sheetId="19" r:id="rId19"/>
    <sheet name="no shift" sheetId="20" r:id="rId20"/>
    <sheet name="RTY" sheetId="21" r:id="rId21"/>
    <sheet name="DPMO Calculator" sheetId="22" r:id="rId22"/>
    <sheet name="DPMO&gt;Sig&gt;Cpk" sheetId="23" r:id="rId23"/>
    <sheet name="Six Sigma Project" sheetId="24" r:id="rId24"/>
    <sheet name="GC Plan" sheetId="25" r:id="rId25"/>
    <sheet name="HOQ" sheetId="26" r:id="rId26"/>
    <sheet name="C&amp;E Matrix" sheetId="27" r:id="rId27"/>
    <sheet name="FMEAInfo" sheetId="28" r:id="rId28"/>
    <sheet name="FMEA" sheetId="29" r:id="rId29"/>
    <sheet name="FSeverity" sheetId="30" r:id="rId30"/>
    <sheet name="FOccurance" sheetId="31" r:id="rId31"/>
    <sheet name="FDetection" sheetId="32" r:id="rId32"/>
    <sheet name="ControlPlan" sheetId="33" r:id="rId33"/>
    <sheet name="Process Control Plan" sheetId="34" r:id="rId34"/>
    <sheet name="SS Prvnt Mnt" sheetId="35" r:id="rId35"/>
    <sheet name="Outputs" sheetId="36" r:id="rId36"/>
    <sheet name="DFMEA Template" sheetId="37" r:id="rId37"/>
    <sheet name="Z-Table" sheetId="38" r:id="rId38"/>
  </sheets>
  <externalReferences>
    <externalReference r:id="rId41"/>
    <externalReference r:id="rId42"/>
  </externalReferences>
  <definedNames>
    <definedName name="DPMO" localSheetId="19">'no shift'!$B$15</definedName>
    <definedName name="DPMO">'PPM'!$B$16</definedName>
    <definedName name="_xlnm.Print_Area" localSheetId="9">'Brainstorm '!$A$1:$L$34</definedName>
    <definedName name="_xlnm.Print_Area" localSheetId="32">'ControlPlan'!$A$1:$L$29</definedName>
    <definedName name="_xlnm.Print_Area" localSheetId="4">'CTQ Template'!$A$1:$N$30</definedName>
    <definedName name="_xlnm.Print_Area" localSheetId="36">'DFMEA Template'!$A$10:$Q$50</definedName>
    <definedName name="_xlnm.Print_Area" localSheetId="10">'FDM'!$A$1:$L$17</definedName>
    <definedName name="_xlnm.Print_Area" localSheetId="7">'Process Analysis'!$A$1:$I$38</definedName>
    <definedName name="_xlnm.Print_Area" localSheetId="11">'Risk Assessment'!$A$1:$H$24</definedName>
    <definedName name="_xlnm.Print_Area" localSheetId="5">'SIPOC'!$A$1:$K$25</definedName>
    <definedName name="_xlnm.Print_Titles" localSheetId="36">'DFMEA Template'!$1:$9</definedName>
    <definedName name="_xlnm.Print_Titles" localSheetId="15">'Timeline'!$A:$E</definedName>
    <definedName name="scores" localSheetId="17">'[2]2^2 template'!$B$11:$D$11</definedName>
    <definedName name="scores">'DOE 2^2 template'!$B$11:$D$11</definedName>
    <definedName name="scores3" localSheetId="17">'DOE 2^3 template'!$B$15:$H$15</definedName>
    <definedName name="scores3">#REF!</definedName>
    <definedName name="scores4" localSheetId="17">'[2]2^4 template '!$B$23:$P$23</definedName>
    <definedName name="scores4">#REF!</definedName>
    <definedName name="Status">'[1]Drop-Down'!$A$2:$A$5</definedName>
    <definedName name="TABLE" localSheetId="22">'DPMO&gt;Sig&gt;Cpk'!$A$2:$C$52</definedName>
  </definedNames>
  <calcPr fullCalcOnLoad="1"/>
</workbook>
</file>

<file path=xl/comments3.xml><?xml version="1.0" encoding="utf-8"?>
<comments xmlns="http://schemas.openxmlformats.org/spreadsheetml/2006/main">
  <authors>
    <author>Sigma1</author>
    <author>Ematthews</author>
  </authors>
  <commentList>
    <comment ref="B18" authorId="0">
      <text>
        <r>
          <rPr>
            <sz val="8"/>
            <rFont val="Tahoma"/>
            <family val="0"/>
          </rPr>
          <t>Total estimated number of FTE's processing the defect. (if applicable)</t>
        </r>
      </text>
    </comment>
    <comment ref="B43" authorId="0">
      <text>
        <r>
          <rPr>
            <sz val="8"/>
            <rFont val="Tahoma"/>
            <family val="2"/>
          </rPr>
          <t xml:space="preserve">Should include all  Cost Benefits other than FTE savings.
</t>
        </r>
      </text>
    </comment>
    <comment ref="B41" authorId="0">
      <text>
        <r>
          <rPr>
            <b/>
            <sz val="8"/>
            <rFont val="Tahoma"/>
            <family val="2"/>
          </rPr>
          <t xml:space="preserve">
</t>
        </r>
        <r>
          <rPr>
            <sz val="8"/>
            <rFont val="Tahoma"/>
            <family val="2"/>
          </rPr>
          <t>(if applicable)</t>
        </r>
        <r>
          <rPr>
            <sz val="8"/>
            <rFont val="Tahoma"/>
            <family val="0"/>
          </rPr>
          <t xml:space="preserve">
</t>
        </r>
      </text>
    </comment>
    <comment ref="F18" authorId="0">
      <text>
        <r>
          <rPr>
            <sz val="8"/>
            <rFont val="Tahoma"/>
            <family val="0"/>
          </rPr>
          <t xml:space="preserve">Estimated cost associated with the defect as defined. This can also be thought of as the COPQ (Cost of Poor Quality)
</t>
        </r>
      </text>
    </comment>
    <comment ref="A13" authorId="0">
      <text>
        <r>
          <rPr>
            <sz val="8"/>
            <rFont val="Tahoma"/>
            <family val="0"/>
          </rPr>
          <t xml:space="preserve">Total number of FTE's currently performing the process. (if applicable)
</t>
        </r>
      </text>
    </comment>
    <comment ref="A15" authorId="0">
      <text>
        <r>
          <rPr>
            <sz val="8"/>
            <rFont val="Tahoma"/>
            <family val="0"/>
          </rPr>
          <t xml:space="preserve">Estimated cost to currently perform entire process under investigation. The COPQ (cost of poor quality) and the potential savings will both be a subset of this figure
</t>
        </r>
      </text>
    </comment>
    <comment ref="B39" authorId="0">
      <text>
        <r>
          <rPr>
            <sz val="8"/>
            <rFont val="Tahoma"/>
            <family val="2"/>
          </rPr>
          <t xml:space="preserve">Cost Benefit based on at least a 70% reduction in the 'Cost of Defect'.  </t>
        </r>
      </text>
    </comment>
    <comment ref="B45" authorId="1">
      <text>
        <r>
          <rPr>
            <b/>
            <sz val="8"/>
            <rFont val="Tahoma"/>
            <family val="0"/>
          </rPr>
          <t>Ematthews:</t>
        </r>
        <r>
          <rPr>
            <sz val="8"/>
            <rFont val="Tahoma"/>
            <family val="0"/>
          </rPr>
          <t xml:space="preserve">
Be sure to cite any Revenue benenfits "net" of associated expenses (e.g. FA compensation)</t>
        </r>
      </text>
    </comment>
    <comment ref="F44" authorId="1">
      <text>
        <r>
          <rPr>
            <b/>
            <sz val="8"/>
            <rFont val="Tahoma"/>
            <family val="0"/>
          </rPr>
          <t>Ematthews:</t>
        </r>
        <r>
          <rPr>
            <sz val="8"/>
            <rFont val="Tahoma"/>
            <family val="0"/>
          </rPr>
          <t xml:space="preserve">
Include any benefits that are expected to be realized outside of your direct expenses</t>
        </r>
      </text>
    </comment>
    <comment ref="A57" authorId="1">
      <text>
        <r>
          <rPr>
            <b/>
            <sz val="8"/>
            <rFont val="Tahoma"/>
            <family val="0"/>
          </rPr>
          <t>Ematthews:</t>
        </r>
        <r>
          <rPr>
            <sz val="8"/>
            <rFont val="Tahoma"/>
            <family val="0"/>
          </rPr>
          <t xml:space="preserve">
Can this project, once successfully implemented, be leveraged to other areas of the Firm?</t>
        </r>
      </text>
    </comment>
    <comment ref="A50" authorId="1">
      <text>
        <r>
          <rPr>
            <sz val="8"/>
            <rFont val="Tahoma"/>
            <family val="2"/>
          </rPr>
          <t>Ematthews:
Projects with significant systems work or capital requirements should be avoided until other opportunities are exhausted. Keep in mind any other significant barriers that wold impede a quick implementation (e.g. OGC, other Regulatory bodies)</t>
        </r>
      </text>
    </comment>
  </commentList>
</comments>
</file>

<file path=xl/comments5.xml><?xml version="1.0" encoding="utf-8"?>
<comments xmlns="http://schemas.openxmlformats.org/spreadsheetml/2006/main">
  <authors>
    <author>argocd</author>
  </authors>
  <commentList>
    <comment ref="A1" authorId="0">
      <text>
        <r>
          <rPr>
            <b/>
            <sz val="8"/>
            <rFont val="Tahoma"/>
            <family val="0"/>
          </rPr>
          <t>Daniel Felciaiano:</t>
        </r>
        <r>
          <rPr>
            <sz val="8"/>
            <rFont val="Tahoma"/>
            <family val="0"/>
          </rPr>
          <t xml:space="preserve">
Multipy Want by How for each cell and sum over column</t>
        </r>
      </text>
    </comment>
    <comment ref="A1" authorId="0">
      <text>
        <r>
          <rPr>
            <b/>
            <sz val="8"/>
            <rFont val="Tahoma"/>
            <family val="0"/>
          </rPr>
          <t>Daniel Felciaiano:</t>
        </r>
        <r>
          <rPr>
            <sz val="8"/>
            <rFont val="Tahoma"/>
            <family val="0"/>
          </rPr>
          <t xml:space="preserve">
Importance to customer
Scale 
1 (low)- 5(high)</t>
        </r>
      </text>
    </comment>
    <comment ref="A1" authorId="0">
      <text>
        <r>
          <rPr>
            <b/>
            <sz val="8"/>
            <rFont val="Tahoma"/>
            <family val="0"/>
          </rPr>
          <t>Daniel Felciaiano:</t>
        </r>
        <r>
          <rPr>
            <sz val="8"/>
            <rFont val="Tahoma"/>
            <family val="0"/>
          </rPr>
          <t xml:space="preserve">
Relationship of Hows to Wants
1 (low), 
3 (medium),
9 (high)</t>
        </r>
      </text>
    </comment>
  </commentList>
</comments>
</file>

<file path=xl/sharedStrings.xml><?xml version="1.0" encoding="utf-8"?>
<sst xmlns="http://schemas.openxmlformats.org/spreadsheetml/2006/main" count="1161" uniqueCount="840">
  <si>
    <t>Outputs/ Outcomes</t>
  </si>
  <si>
    <t>Output 1</t>
  </si>
  <si>
    <t>Output 2</t>
  </si>
  <si>
    <t>Output 3</t>
  </si>
  <si>
    <t>Output 4</t>
  </si>
  <si>
    <t>Output 5</t>
  </si>
  <si>
    <t>Output 6</t>
  </si>
  <si>
    <t>Output 7</t>
  </si>
  <si>
    <t>Output 8</t>
  </si>
  <si>
    <t>Output 9</t>
  </si>
  <si>
    <t>Input 1</t>
  </si>
  <si>
    <t>Input 2</t>
  </si>
  <si>
    <t>Input 3</t>
  </si>
  <si>
    <t>Input 4</t>
  </si>
  <si>
    <t>Input 5</t>
  </si>
  <si>
    <t>Input 6</t>
  </si>
  <si>
    <t>Input 7</t>
  </si>
  <si>
    <t>Input 8</t>
  </si>
  <si>
    <t>Input 9</t>
  </si>
  <si>
    <t>Input 10</t>
  </si>
  <si>
    <t>Input 11</t>
  </si>
  <si>
    <t>Input 12</t>
  </si>
  <si>
    <t>Wght</t>
  </si>
  <si>
    <t>Score</t>
  </si>
  <si>
    <t>Function Deployment Matrix</t>
  </si>
  <si>
    <t>Inputs
Wght</t>
  </si>
  <si>
    <t>Suppliers</t>
  </si>
  <si>
    <t>Low</t>
  </si>
  <si>
    <t>Moderate</t>
  </si>
  <si>
    <t>High</t>
  </si>
  <si>
    <t xml:space="preserve">Project Name:                   </t>
  </si>
  <si>
    <t>Project Description:</t>
  </si>
  <si>
    <t>Project Managers:</t>
  </si>
  <si>
    <t>Date:</t>
  </si>
  <si>
    <t xml:space="preserve">       How to Satisfy Wants</t>
  </si>
  <si>
    <t>What the customer wants</t>
  </si>
  <si>
    <t>Total</t>
  </si>
  <si>
    <t>Who are the customers for our product or service?  What are their requirements for performance</t>
  </si>
  <si>
    <t>Input</t>
  </si>
  <si>
    <t>Output</t>
  </si>
  <si>
    <t>Customers</t>
  </si>
  <si>
    <t>Start Point:</t>
  </si>
  <si>
    <t>Operation or Activity</t>
  </si>
  <si>
    <t>End Point:</t>
  </si>
  <si>
    <r>
      <t xml:space="preserve">Process </t>
    </r>
    <r>
      <rPr>
        <sz val="10"/>
        <color indexed="18"/>
        <rFont val="Arial"/>
        <family val="2"/>
      </rPr>
      <t>(High Level)</t>
    </r>
  </si>
  <si>
    <t>Start Date:</t>
  </si>
  <si>
    <t>Use lines and or color bars to indicate start and stop dates for each activity</t>
  </si>
  <si>
    <t>Phase:</t>
  </si>
  <si>
    <t>Activity</t>
  </si>
  <si>
    <t>Start Date</t>
  </si>
  <si>
    <t>End Date</t>
  </si>
  <si>
    <t>Assigned to:</t>
  </si>
  <si>
    <t>1. Define and</t>
  </si>
  <si>
    <t xml:space="preserve">Contain the </t>
  </si>
  <si>
    <t>Problem</t>
  </si>
  <si>
    <t xml:space="preserve">2. Measure the </t>
  </si>
  <si>
    <t xml:space="preserve">3. Perform </t>
  </si>
  <si>
    <t>Root Cause</t>
  </si>
  <si>
    <t>Analysis</t>
  </si>
  <si>
    <t>4. Plan and</t>
  </si>
  <si>
    <t>Implement</t>
  </si>
  <si>
    <t>Improvement</t>
  </si>
  <si>
    <t xml:space="preserve">5.  Assess </t>
  </si>
  <si>
    <t>Effectiveness of</t>
  </si>
  <si>
    <t>6. Standardize</t>
  </si>
  <si>
    <t>and Control</t>
  </si>
  <si>
    <t>7. Realize and</t>
  </si>
  <si>
    <t>Reflect</t>
  </si>
  <si>
    <t>Problem Statement:</t>
  </si>
  <si>
    <t>Rank</t>
  </si>
  <si>
    <t>Potential Root Cause</t>
  </si>
  <si>
    <t>Supporting Data &amp; Analysis?*</t>
  </si>
  <si>
    <t>Source?</t>
  </si>
  <si>
    <t>Who?</t>
  </si>
  <si>
    <t>When?</t>
  </si>
  <si>
    <t>*Common types of data and analysis</t>
  </si>
  <si>
    <t>Analysis description:</t>
  </si>
  <si>
    <t>Detailed Process Review</t>
  </si>
  <si>
    <t>Careful walkthrough of the process step by step to determine the source, nature and frequency of the problem</t>
  </si>
  <si>
    <t>Process Mapping</t>
  </si>
  <si>
    <t>Detailed process flow analysis to understand all the steps of the process, how the problem occurs and to document the process flow</t>
  </si>
  <si>
    <t>Visual Analysis</t>
  </si>
  <si>
    <t xml:space="preserve">Visual examination of the problem and visual documentation such as digital photos and videos </t>
  </si>
  <si>
    <t>Cause and Effect (Event) Analysis</t>
  </si>
  <si>
    <t>Examination of the potential relationship of factors and or event conditions on the problem</t>
  </si>
  <si>
    <t>Data Collection and Analysis</t>
  </si>
  <si>
    <t>Measurement of performance from the product or process and an analysis of current data and associated factor effects</t>
  </si>
  <si>
    <t>Additional Tests and Experiments</t>
  </si>
  <si>
    <t xml:space="preserve">Additional tests or experiments designed to understand the current situation and determine the root cause </t>
  </si>
  <si>
    <t>Measure</t>
  </si>
  <si>
    <t>Responses or Outputs (Ys)</t>
  </si>
  <si>
    <t>Factors (Xs)</t>
  </si>
  <si>
    <t>Dependent Variable</t>
  </si>
  <si>
    <t>USL</t>
  </si>
  <si>
    <t>LSL</t>
  </si>
  <si>
    <t>Target</t>
  </si>
  <si>
    <t>Independent Variable(s)</t>
  </si>
  <si>
    <t xml:space="preserve">  </t>
  </si>
  <si>
    <t>Define What to Measure</t>
  </si>
  <si>
    <t>Define How to Measure</t>
  </si>
  <si>
    <t>Who will</t>
  </si>
  <si>
    <t>Sample Plan</t>
  </si>
  <si>
    <t>Do it?</t>
  </si>
  <si>
    <t xml:space="preserve">Type of </t>
  </si>
  <si>
    <t>Operational</t>
  </si>
  <si>
    <t>Measurement</t>
  </si>
  <si>
    <t>Data Tags Needed</t>
  </si>
  <si>
    <t>Data Collection</t>
  </si>
  <si>
    <t>Person(s)</t>
  </si>
  <si>
    <t>What?</t>
  </si>
  <si>
    <t>Where?</t>
  </si>
  <si>
    <t>How Many?</t>
  </si>
  <si>
    <t>Definition</t>
  </si>
  <si>
    <t>or Test Method</t>
  </si>
  <si>
    <t>to Stratify the Data</t>
  </si>
  <si>
    <t>Method</t>
  </si>
  <si>
    <t>Assigned</t>
  </si>
  <si>
    <t>Name of</t>
  </si>
  <si>
    <t>X or Y</t>
  </si>
  <si>
    <t>Clear definition of</t>
  </si>
  <si>
    <t xml:space="preserve">Visual </t>
  </si>
  <si>
    <t xml:space="preserve">Data tags are </t>
  </si>
  <si>
    <t>Manual?</t>
  </si>
  <si>
    <t>State</t>
  </si>
  <si>
    <t xml:space="preserve">What </t>
  </si>
  <si>
    <t>Location</t>
  </si>
  <si>
    <t>How</t>
  </si>
  <si>
    <t>The number</t>
  </si>
  <si>
    <t>parameter</t>
  </si>
  <si>
    <t>attribute or</t>
  </si>
  <si>
    <t>the measurement</t>
  </si>
  <si>
    <t>inspection</t>
  </si>
  <si>
    <t xml:space="preserve">defined for the </t>
  </si>
  <si>
    <t>Spreadsheet?</t>
  </si>
  <si>
    <t>who has</t>
  </si>
  <si>
    <t xml:space="preserve">measure is </t>
  </si>
  <si>
    <t xml:space="preserve">for </t>
  </si>
  <si>
    <t>often</t>
  </si>
  <si>
    <t>of data</t>
  </si>
  <si>
    <t>or condition</t>
  </si>
  <si>
    <t xml:space="preserve">discrete </t>
  </si>
  <si>
    <t xml:space="preserve">defined in such a </t>
  </si>
  <si>
    <t>or automated</t>
  </si>
  <si>
    <t>measure.  Such</t>
  </si>
  <si>
    <t>Computer based?</t>
  </si>
  <si>
    <t xml:space="preserve">the </t>
  </si>
  <si>
    <t xml:space="preserve">being </t>
  </si>
  <si>
    <t xml:space="preserve">data </t>
  </si>
  <si>
    <t>the</t>
  </si>
  <si>
    <t xml:space="preserve">points </t>
  </si>
  <si>
    <t>to be</t>
  </si>
  <si>
    <t xml:space="preserve">data, </t>
  </si>
  <si>
    <t>way as to achieve</t>
  </si>
  <si>
    <t xml:space="preserve">test? </t>
  </si>
  <si>
    <t>as: time, date,</t>
  </si>
  <si>
    <t>etc.</t>
  </si>
  <si>
    <t>responsibility?</t>
  </si>
  <si>
    <t>collected</t>
  </si>
  <si>
    <t>collection</t>
  </si>
  <si>
    <t>data</t>
  </si>
  <si>
    <t>measured</t>
  </si>
  <si>
    <t>product or</t>
  </si>
  <si>
    <t>repeatable results</t>
  </si>
  <si>
    <t>Test instruments</t>
  </si>
  <si>
    <t>location, tester,</t>
  </si>
  <si>
    <t xml:space="preserve">is </t>
  </si>
  <si>
    <t>per sample</t>
  </si>
  <si>
    <t>process</t>
  </si>
  <si>
    <t>from multiple</t>
  </si>
  <si>
    <t xml:space="preserve">are defined. </t>
  </si>
  <si>
    <t>line, customer,</t>
  </si>
  <si>
    <t xml:space="preserve">observers </t>
  </si>
  <si>
    <t>buyer, operator,</t>
  </si>
  <si>
    <t>Procedures for</t>
  </si>
  <si>
    <t>data collection</t>
  </si>
  <si>
    <t>Solution Evaluation Form</t>
  </si>
  <si>
    <t>List Root Cause(s)</t>
  </si>
  <si>
    <t>List Solutions</t>
  </si>
  <si>
    <t>% Effect</t>
  </si>
  <si>
    <t>Estimated Cost</t>
  </si>
  <si>
    <t>Complexity</t>
  </si>
  <si>
    <t>Estimated Benefit</t>
  </si>
  <si>
    <t>Risk*</t>
  </si>
  <si>
    <t>Priority</t>
  </si>
  <si>
    <t>Validation?</t>
  </si>
  <si>
    <t>Root Cause 1</t>
  </si>
  <si>
    <t>Solutions 1</t>
  </si>
  <si>
    <t>% of</t>
  </si>
  <si>
    <t>cost</t>
  </si>
  <si>
    <t>time or</t>
  </si>
  <si>
    <t>savings</t>
  </si>
  <si>
    <t>Order</t>
  </si>
  <si>
    <t>Need</t>
  </si>
  <si>
    <t>effect</t>
  </si>
  <si>
    <t xml:space="preserve">of </t>
  </si>
  <si>
    <t>effort to</t>
  </si>
  <si>
    <t xml:space="preserve">due to </t>
  </si>
  <si>
    <t>Medium</t>
  </si>
  <si>
    <t>of potential</t>
  </si>
  <si>
    <t xml:space="preserve">to </t>
  </si>
  <si>
    <t xml:space="preserve">solution </t>
  </si>
  <si>
    <t>solution</t>
  </si>
  <si>
    <t>implement</t>
  </si>
  <si>
    <t xml:space="preserve">or </t>
  </si>
  <si>
    <t>verify</t>
  </si>
  <si>
    <t>will have</t>
  </si>
  <si>
    <t>implementation</t>
  </si>
  <si>
    <t>short term?</t>
  </si>
  <si>
    <t>implmentation</t>
  </si>
  <si>
    <t>effectiveness</t>
  </si>
  <si>
    <t>on the</t>
  </si>
  <si>
    <t>long term?</t>
  </si>
  <si>
    <t>improvement</t>
  </si>
  <si>
    <t>1st, 2nd, 3rd</t>
  </si>
  <si>
    <t>of solution</t>
  </si>
  <si>
    <t>root cause</t>
  </si>
  <si>
    <t>in customer</t>
  </si>
  <si>
    <t>satisfaction</t>
  </si>
  <si>
    <t>Root Cause 2</t>
  </si>
  <si>
    <t>* Use Risk Assessment Form</t>
  </si>
  <si>
    <t>Risk Assessment Form</t>
  </si>
  <si>
    <t>List the Solution or</t>
  </si>
  <si>
    <t>Failure Mode</t>
  </si>
  <si>
    <t>Severity</t>
  </si>
  <si>
    <t>Probability</t>
  </si>
  <si>
    <t>Action</t>
  </si>
  <si>
    <t>Owner</t>
  </si>
  <si>
    <t>Due</t>
  </si>
  <si>
    <t xml:space="preserve">Major Elements of </t>
  </si>
  <si>
    <t>(What can go wrong)</t>
  </si>
  <si>
    <t>(1-10)</t>
  </si>
  <si>
    <t>(10 is</t>
  </si>
  <si>
    <t>(High scores</t>
  </si>
  <si>
    <t>Plan</t>
  </si>
  <si>
    <t>Date</t>
  </si>
  <si>
    <t>Your Solution</t>
  </si>
  <si>
    <t>List each failure mode</t>
  </si>
  <si>
    <t>10 is Worst</t>
  </si>
  <si>
    <t>very probable)</t>
  </si>
  <si>
    <t>need attention)</t>
  </si>
  <si>
    <t>1.Solution</t>
  </si>
  <si>
    <t xml:space="preserve">a)   </t>
  </si>
  <si>
    <t xml:space="preserve">b)  </t>
  </si>
  <si>
    <t xml:space="preserve">c)  </t>
  </si>
  <si>
    <t>2. Solution</t>
  </si>
  <si>
    <t>a)</t>
  </si>
  <si>
    <t>b)</t>
  </si>
  <si>
    <t>c)</t>
  </si>
  <si>
    <t>3. Solution</t>
  </si>
  <si>
    <t>ID</t>
  </si>
  <si>
    <t>Task</t>
  </si>
  <si>
    <t>Hours</t>
  </si>
  <si>
    <t>Start</t>
  </si>
  <si>
    <t>End</t>
  </si>
  <si>
    <t>Status</t>
  </si>
  <si>
    <t>Comments</t>
  </si>
  <si>
    <t>Define</t>
  </si>
  <si>
    <t>1 Wk</t>
  </si>
  <si>
    <t>Complete</t>
  </si>
  <si>
    <t>17 Wks</t>
  </si>
  <si>
    <t>Working</t>
  </si>
  <si>
    <t>Project Direction Meeting</t>
  </si>
  <si>
    <t>Assign Roles</t>
  </si>
  <si>
    <t>Review Status</t>
  </si>
  <si>
    <t>Review Schedule</t>
  </si>
  <si>
    <t>Project Direction Decision</t>
  </si>
  <si>
    <t>Clarify Options</t>
  </si>
  <si>
    <t>ID Decision Maker</t>
  </si>
  <si>
    <t>Vote on Options</t>
  </si>
  <si>
    <t>Dialog A</t>
  </si>
  <si>
    <t>Dialog B</t>
  </si>
  <si>
    <t>Decision Maker Decides</t>
  </si>
  <si>
    <t>Assign Tasks</t>
  </si>
  <si>
    <t>Work Tasks</t>
  </si>
  <si>
    <t>2 Days</t>
  </si>
  <si>
    <t>Process Map &amp; Data Meeting</t>
  </si>
  <si>
    <t>Report Weekly Deliverable</t>
  </si>
  <si>
    <t>Process Map</t>
  </si>
  <si>
    <t>Goal</t>
  </si>
  <si>
    <t>Process</t>
  </si>
  <si>
    <t>Exercise</t>
  </si>
  <si>
    <t>Review</t>
  </si>
  <si>
    <t>Key Data Decision</t>
  </si>
  <si>
    <t>1 Day</t>
  </si>
  <si>
    <t>Tollgate Review</t>
  </si>
  <si>
    <t>Analyze</t>
  </si>
  <si>
    <t>2 Wks</t>
  </si>
  <si>
    <t>FMEA Meeting 1</t>
  </si>
  <si>
    <t>FMEA</t>
  </si>
  <si>
    <t>4 Days</t>
  </si>
  <si>
    <t>FMEA Meeting 2</t>
  </si>
  <si>
    <t>FMEA and Data Analysis Meeting</t>
  </si>
  <si>
    <t>Summary</t>
  </si>
  <si>
    <t>Details</t>
  </si>
  <si>
    <t>Data Analysis Review</t>
  </si>
  <si>
    <t>Improvement Direction Meeting</t>
  </si>
  <si>
    <t>Improvement Direction Decision</t>
  </si>
  <si>
    <t>Improve</t>
  </si>
  <si>
    <t>3 Wks</t>
  </si>
  <si>
    <t>Process Map Meeting</t>
  </si>
  <si>
    <t>Control Plan Meeting</t>
  </si>
  <si>
    <t>Control Plan Tool Meeting</t>
  </si>
  <si>
    <t>Control</t>
  </si>
  <si>
    <t>4 Wks</t>
  </si>
  <si>
    <t>Process Analysis Worksheet</t>
  </si>
  <si>
    <t>Process Name (&amp; boundaries):</t>
  </si>
  <si>
    <t>Process Owner(s):</t>
  </si>
  <si>
    <t>Step No.</t>
  </si>
  <si>
    <t>Responsible</t>
  </si>
  <si>
    <t>Volume</t>
  </si>
  <si>
    <t>No.</t>
  </si>
  <si>
    <t>Total hrs</t>
  </si>
  <si>
    <t>NVA</t>
  </si>
  <si>
    <t>NVA hrs/</t>
  </si>
  <si>
    <t>position</t>
  </si>
  <si>
    <t>per week</t>
  </si>
  <si>
    <t>individuals</t>
  </si>
  <si>
    <t>(Y/N?)</t>
  </si>
  <si>
    <t>week</t>
  </si>
  <si>
    <t xml:space="preserve"> (1)</t>
  </si>
  <si>
    <t xml:space="preserve"> (2)</t>
  </si>
  <si>
    <t xml:space="preserve">  (3)</t>
  </si>
  <si>
    <t xml:space="preserve">  (4)</t>
  </si>
  <si>
    <t xml:space="preserve">  (5)</t>
  </si>
  <si>
    <t xml:space="preserve">  (6)</t>
  </si>
  <si>
    <t xml:space="preserve">  (7)</t>
  </si>
  <si>
    <t xml:space="preserve">  (8)</t>
  </si>
  <si>
    <t>Sum=</t>
  </si>
  <si>
    <t>This is a simple sigma level calculator</t>
  </si>
  <si>
    <t>Enter process sigma level, compute PPM</t>
  </si>
  <si>
    <t>Process Sigma Level -&gt;</t>
  </si>
  <si>
    <t>PPM</t>
  </si>
  <si>
    <t>Percent</t>
  </si>
  <si>
    <t>Enter percent, compute PPM and process sigma level</t>
  </si>
  <si>
    <t>Percent -&gt;</t>
  </si>
  <si>
    <t>Process Sigma Level</t>
  </si>
  <si>
    <t>Enter DPMO, compute process sigma level</t>
  </si>
  <si>
    <t>DPMO -&gt;</t>
  </si>
  <si>
    <t>Step</t>
  </si>
  <si>
    <t>DPMO</t>
  </si>
  <si>
    <t>DPMO/1,000,000</t>
  </si>
  <si>
    <t>1-(DPMO/1,000,000)</t>
  </si>
  <si>
    <t>NO 1.5 SIGMA SHIFT IN THESE CALCULATIONS</t>
  </si>
  <si>
    <t>DPMO Calculator</t>
  </si>
  <si>
    <t>This template calculates the DPMO using the number of defects.</t>
  </si>
  <si>
    <t>Total number of units:</t>
  </si>
  <si>
    <t>Number of defects:</t>
  </si>
  <si>
    <t>Opportunities for Error in one unit:</t>
  </si>
  <si>
    <t xml:space="preserve">DPMO = </t>
  </si>
  <si>
    <t>Not sure of what goes into the units?</t>
  </si>
  <si>
    <t xml:space="preserve">The Data Processing Dept supervisor wants to calculate the DPMO of data entry errors in her dept. </t>
  </si>
  <si>
    <t>A total of 2,500 forms were processed that day, and the supervisor finds 4 fields with error.</t>
  </si>
  <si>
    <t>There are 20 entry fields on each data entry form.</t>
  </si>
  <si>
    <t>For this scenario:</t>
  </si>
  <si>
    <t xml:space="preserve">     Total number of units = 2,500</t>
  </si>
  <si>
    <t xml:space="preserve">     Number of defects = 4</t>
  </si>
  <si>
    <t xml:space="preserve">     Opportunities for error in one unit = 20</t>
  </si>
  <si>
    <t>Sigma Conversion Table</t>
  </si>
  <si>
    <t>Defects Per Million Opportunities</t>
  </si>
  <si>
    <t>Sigma Level (With 1.5 Sigma Shift)*</t>
  </si>
  <si>
    <t>Cpk (Sigma Level / 3) With 1.5 Sigma Shift*</t>
  </si>
  <si>
    <t>The table assumes a 1.5 sigma shift because</t>
  </si>
  <si>
    <t>processes tend to exhibit instability of that magnitude</t>
  </si>
  <si>
    <t>over time.  In other words, although statistical tables</t>
  </si>
  <si>
    <t>indicate that 3.4 defects / million is achieved when</t>
  </si>
  <si>
    <t>4.5 process standard deviations (Sigma) are between</t>
  </si>
  <si>
    <t>the mean and the closest specification limit, the</t>
  </si>
  <si>
    <t>target is raised to 6.0 standard deviations to</t>
  </si>
  <si>
    <t>accommodate adverse process shifts over time and</t>
  </si>
  <si>
    <t>still produce only 3.4 defects per million opportunities.</t>
  </si>
  <si>
    <t>SIPOC</t>
  </si>
  <si>
    <t>Brainstorm Potential Root Causes</t>
  </si>
  <si>
    <t>Data Collection Plan</t>
  </si>
  <si>
    <t>Measure Relationships</t>
  </si>
  <si>
    <t>Root Cause Analysis Timeline</t>
  </si>
  <si>
    <t>Parts per Million Calculator</t>
  </si>
  <si>
    <t>Rolled Throughput Yield Calculator</t>
  </si>
  <si>
    <t>Sigma Level (no shift) Calculator</t>
  </si>
  <si>
    <t>Conversion Calculator</t>
  </si>
  <si>
    <t>Critical to Quality Characteristics</t>
  </si>
  <si>
    <t>Who are the suppliers for our product or service?</t>
  </si>
  <si>
    <t>What do the suppliers provide to my process?</t>
  </si>
  <si>
    <t>What are the start and end points of the process associated with the problem and the major steps in the process.</t>
  </si>
  <si>
    <t>What product or service does the process deliver to the customer?</t>
  </si>
  <si>
    <t>Six Sigma Project Timeline</t>
  </si>
  <si>
    <t>Project Name:</t>
  </si>
  <si>
    <r>
      <t>If the percent is less than 1, you must use the percent sign after the number (e.g., 0.01</t>
    </r>
    <r>
      <rPr>
        <sz val="10"/>
        <color indexed="10"/>
        <rFont val="Arial"/>
        <family val="2"/>
      </rPr>
      <t>%</t>
    </r>
    <r>
      <rPr>
        <sz val="10"/>
        <rFont val="Arial"/>
        <family val="2"/>
      </rPr>
      <t>)</t>
    </r>
  </si>
  <si>
    <t xml:space="preserve">RTY= </t>
  </si>
  <si>
    <t>MAIC</t>
  </si>
  <si>
    <t>Focus</t>
  </si>
  <si>
    <t>Question</t>
  </si>
  <si>
    <t>Know</t>
  </si>
  <si>
    <t>See</t>
  </si>
  <si>
    <t>Tool</t>
  </si>
  <si>
    <t>Data</t>
  </si>
  <si>
    <t>CTQ</t>
  </si>
  <si>
    <t>Select CTQ Characteristic</t>
  </si>
  <si>
    <t xml:space="preserve"> Does the selected  CTQ offer high impact -- quality, cost or time ?</t>
  </si>
  <si>
    <t>Selection critieria and  timeframe</t>
  </si>
  <si>
    <t>Decision Matrix</t>
  </si>
  <si>
    <t>Brainstorming, pareto, C&amp;E analysis, process/design FMEA, COPQ, RTY, dpu, Y.norm</t>
  </si>
  <si>
    <t xml:space="preserve">Continuous and discrete data, Spec Limits for short term, </t>
  </si>
  <si>
    <t>Simulator, QA/QC, Manufacturing</t>
  </si>
  <si>
    <t>Define Performance Standards</t>
  </si>
  <si>
    <t>Can stated performance standards  satisfy customer and business needs?</t>
  </si>
  <si>
    <t xml:space="preserve">Mean,  target, Spec Limits, functional limits, required capability </t>
  </si>
  <si>
    <t>Graphical presentation of requirements</t>
  </si>
  <si>
    <t>Communication with customers, Strat Plan, Design specifications</t>
  </si>
  <si>
    <t>Reliability and warranty data, engineering data, Mean, Standard Deviation, Spec Limits for short term</t>
  </si>
  <si>
    <t>Simulator</t>
  </si>
  <si>
    <t>Validate Measurement System</t>
  </si>
  <si>
    <t>Is the current  measurement system acceptable by conventional standards?</t>
  </si>
  <si>
    <t>P/T and R&amp;R values</t>
  </si>
  <si>
    <t>GRR Table</t>
  </si>
  <si>
    <t>Gage R&amp;R spreadsheet</t>
  </si>
  <si>
    <t>Sample Data over process range</t>
  </si>
  <si>
    <t>Lab/Floor</t>
  </si>
  <si>
    <t>Establish Product Capability</t>
  </si>
  <si>
    <t>Does the existing capability of this CTQ need to be improved to meet performance requirements?</t>
  </si>
  <si>
    <t>Minitab Capability Six Pack and Six Sigma Macro Reports</t>
  </si>
  <si>
    <t>Minitab</t>
  </si>
  <si>
    <t>n=  500              subgroups = 100    subgroup size = 5, record Y and X's for future use</t>
  </si>
  <si>
    <t>Define Performance Objectives</t>
  </si>
  <si>
    <t>Do we know the extent to which the variation must be reduced to meet objectives?</t>
  </si>
  <si>
    <t>Picture of "is" and "ought"</t>
  </si>
  <si>
    <t>From capability analysis and performance standards</t>
  </si>
  <si>
    <t>Previous outputs</t>
  </si>
  <si>
    <t>Identify Variation Sources</t>
  </si>
  <si>
    <t>Do we know the  major family of variation?</t>
  </si>
  <si>
    <t>Inputs, noise variables</t>
  </si>
  <si>
    <t>Process Map and capabilities of each input variables</t>
  </si>
  <si>
    <t>Process Map, FMEA, Cause and Effect Matrix, Multivari chart</t>
  </si>
  <si>
    <t>Process understanding</t>
  </si>
  <si>
    <t>Grey Matter</t>
  </si>
  <si>
    <t>CTQ and CTP (Critical to Process)</t>
  </si>
  <si>
    <t>Screen Potential Causes</t>
  </si>
  <si>
    <t>Are the leverage CTP's known?</t>
  </si>
  <si>
    <t>Graphical and tabular form</t>
  </si>
  <si>
    <t>Data from product capability study</t>
  </si>
  <si>
    <t>Study Key Relationships</t>
  </si>
  <si>
    <t>Do we know what relationships among the CTP's  must be controlled ?</t>
  </si>
  <si>
    <t>Main effects, Interactions, clear of confounding</t>
  </si>
  <si>
    <t>CTP</t>
  </si>
  <si>
    <t>Establish Operating Tolerances</t>
  </si>
  <si>
    <t xml:space="preserve">Do we know the functional limits for the  CTP's? </t>
  </si>
  <si>
    <t>Regression coefficients and coding information</t>
  </si>
  <si>
    <t>Equation and graphical</t>
  </si>
  <si>
    <t>Main effects plots, regression, interactions plot</t>
  </si>
  <si>
    <t>Validate Measurement System (for X's)</t>
  </si>
  <si>
    <t>Is the current  measurement systems acceptable by conventional standards for the  CTP's?</t>
  </si>
  <si>
    <t>Shop floor</t>
  </si>
  <si>
    <t>Determine Process Capability (Y and X's)</t>
  </si>
  <si>
    <t>Rational subgroups of continuous data</t>
  </si>
  <si>
    <t>Implement Process Control System</t>
  </si>
  <si>
    <t>Can objectives be consistently met?</t>
  </si>
  <si>
    <t>Control charts, CTQ yield information</t>
  </si>
  <si>
    <t>Six Sigma Reports</t>
  </si>
  <si>
    <t>Six Sigma Macro, control chart option</t>
  </si>
  <si>
    <t>Six Sigma Project Template</t>
  </si>
  <si>
    <t>Project Name</t>
  </si>
  <si>
    <t>Group Name</t>
  </si>
  <si>
    <t>Black Belt Name</t>
  </si>
  <si>
    <t>Department Name</t>
  </si>
  <si>
    <t>Team Members</t>
  </si>
  <si>
    <t>Project Champion Name</t>
  </si>
  <si>
    <t>Process Owner Name</t>
  </si>
  <si>
    <t>Total FTE's Performing Process</t>
  </si>
  <si>
    <t>Total Cost of Process (000's)</t>
  </si>
  <si>
    <t>Problem Statement</t>
  </si>
  <si>
    <t>Cost of Defect</t>
  </si>
  <si>
    <t>Provide complete and detailed description</t>
  </si>
  <si>
    <t>State the Problem/Defect</t>
  </si>
  <si>
    <t>State the Defect or Undesired Event</t>
  </si>
  <si>
    <t xml:space="preserve">Exclude solutions </t>
  </si>
  <si>
    <t>Do not include causes</t>
  </si>
  <si>
    <t>Review with Finance</t>
  </si>
  <si>
    <t>Define measurement source</t>
  </si>
  <si>
    <t>Include Baseline data (if available)</t>
  </si>
  <si>
    <t>IncludeTimeframe</t>
  </si>
  <si>
    <t>Include conditions surrounding problem</t>
  </si>
  <si>
    <t>Project Objective/Desired State</t>
  </si>
  <si>
    <t>State the Project Objective/Desired State and make sure it links back to the Problem Statement</t>
  </si>
  <si>
    <t>Clearly define and quantify</t>
  </si>
  <si>
    <t>State the Project Objective</t>
  </si>
  <si>
    <t>70% Defect Reduction Sought</t>
  </si>
  <si>
    <t>Include Entitlements - Best Performance</t>
  </si>
  <si>
    <t>Include available benchmark data</t>
  </si>
  <si>
    <t>Benefits ($000's)</t>
  </si>
  <si>
    <t>Cost Benefits</t>
  </si>
  <si>
    <t>Client/Employee Benefits</t>
  </si>
  <si>
    <t>Include Shareholder/Cost Benefits</t>
  </si>
  <si>
    <t>FTE Cost Savings</t>
  </si>
  <si>
    <t>Internal/External Client Benefits</t>
  </si>
  <si>
    <t>Include Client Service Benefits - Intrnl/Ext</t>
  </si>
  <si>
    <t>Other Cost Savings</t>
  </si>
  <si>
    <t>Employee Benefits</t>
  </si>
  <si>
    <t>Cost Benefits outside of Group</t>
  </si>
  <si>
    <t>Revenue</t>
  </si>
  <si>
    <t>Total Cost Benefits</t>
  </si>
  <si>
    <t>Dependencies</t>
  </si>
  <si>
    <t>Significant Systems Development</t>
  </si>
  <si>
    <t>Major Capital Investment</t>
  </si>
  <si>
    <t>External Considerations</t>
  </si>
  <si>
    <t>Potential to Leverage</t>
  </si>
  <si>
    <t>Other Information</t>
  </si>
  <si>
    <t>Include any other information related to the Project as necessary</t>
  </si>
  <si>
    <t>Project Action Plan</t>
  </si>
  <si>
    <t>Project</t>
  </si>
  <si>
    <t>Black Belt</t>
  </si>
  <si>
    <t>Process Owner</t>
  </si>
  <si>
    <t>What</t>
  </si>
  <si>
    <t>Who</t>
  </si>
  <si>
    <t>When</t>
  </si>
  <si>
    <t>Deliverables</t>
  </si>
  <si>
    <t>(Action to Take)</t>
  </si>
  <si>
    <t>(Action Steps)</t>
  </si>
  <si>
    <t>(Accountable)</t>
  </si>
  <si>
    <t>Finish</t>
  </si>
  <si>
    <r>
      <t xml:space="preserve">Baseline </t>
    </r>
    <r>
      <rPr>
        <sz val="10"/>
        <rFont val="Symbol"/>
        <family val="1"/>
      </rPr>
      <t>m, s</t>
    </r>
    <r>
      <rPr>
        <sz val="10"/>
        <rFont val="Arial"/>
        <family val="0"/>
      </rPr>
      <t>, Cp, Cpk, Pp, Ppk</t>
    </r>
  </si>
  <si>
    <r>
      <t xml:space="preserve">Baseline and target </t>
    </r>
    <r>
      <rPr>
        <sz val="10"/>
        <rFont val="Symbol"/>
        <family val="1"/>
      </rPr>
      <t>m, s</t>
    </r>
    <r>
      <rPr>
        <sz val="10"/>
        <rFont val="Arial"/>
        <family val="0"/>
      </rPr>
      <t>, Cp, Cpk, Pp, Ppk</t>
    </r>
  </si>
  <si>
    <r>
      <t xml:space="preserve">Direction of effect and sensitivity of selected CTP's with respect to   </t>
    </r>
    <r>
      <rPr>
        <sz val="10"/>
        <rFont val="Symbol"/>
        <family val="1"/>
      </rPr>
      <t>m, s</t>
    </r>
    <r>
      <rPr>
        <sz val="10"/>
        <rFont val="Arial"/>
        <family val="0"/>
      </rPr>
      <t xml:space="preserve"> </t>
    </r>
  </si>
  <si>
    <r>
      <t xml:space="preserve">Main Effects Plot, ANOVA, </t>
    </r>
    <r>
      <rPr>
        <sz val="10"/>
        <rFont val="Symbol"/>
        <family val="1"/>
      </rPr>
      <t>e (</t>
    </r>
    <r>
      <rPr>
        <sz val="10"/>
        <rFont val="Arial"/>
        <family val="2"/>
      </rPr>
      <t xml:space="preserve">SSe/SSt), Autocorrelation, Regression </t>
    </r>
  </si>
  <si>
    <r>
      <t xml:space="preserve">Main Effects Plot,Interaction Plots,  ANOVA, </t>
    </r>
    <r>
      <rPr>
        <sz val="10"/>
        <rFont val="Symbol"/>
        <family val="1"/>
      </rPr>
      <t>e (</t>
    </r>
    <r>
      <rPr>
        <sz val="10"/>
        <rFont val="Arial"/>
        <family val="2"/>
      </rPr>
      <t xml:space="preserve">SSe/SSt), Autocorrelation, Regression </t>
    </r>
  </si>
  <si>
    <r>
      <t>Can process operate within chosen limits to a 6</t>
    </r>
    <r>
      <rPr>
        <sz val="10"/>
        <rFont val="Symbol"/>
        <family val="1"/>
      </rPr>
      <t>s</t>
    </r>
    <r>
      <rPr>
        <sz val="10"/>
        <rFont val="Arial"/>
        <family val="0"/>
      </rPr>
      <t xml:space="preserve"> capability?</t>
    </r>
  </si>
  <si>
    <r>
      <t>Defect FTE's</t>
    </r>
    <r>
      <rPr>
        <i/>
        <sz val="8"/>
        <rFont val="Times New Roman"/>
        <family val="1"/>
      </rPr>
      <t xml:space="preserve"> (if app.)</t>
    </r>
  </si>
  <si>
    <r>
      <t>Description</t>
    </r>
    <r>
      <rPr>
        <sz val="10"/>
        <rFont val="Times New Roman"/>
        <family val="1"/>
      </rPr>
      <t>:</t>
    </r>
  </si>
  <si>
    <t>Gage Control Plan</t>
  </si>
  <si>
    <t xml:space="preserve">Page: </t>
  </si>
  <si>
    <t>of</t>
  </si>
  <si>
    <t>Gage Information</t>
  </si>
  <si>
    <t>Personnel Information</t>
  </si>
  <si>
    <t>Document No:</t>
  </si>
  <si>
    <t>Gage Name</t>
  </si>
  <si>
    <t>Department</t>
  </si>
  <si>
    <t>Revision Date:</t>
  </si>
  <si>
    <t>Gage ID/Serial Number</t>
  </si>
  <si>
    <t>Storage Location</t>
  </si>
  <si>
    <t>Supercedes:</t>
  </si>
  <si>
    <t>Gage Type</t>
  </si>
  <si>
    <t>Responsible Storage</t>
  </si>
  <si>
    <t>Frequencey:</t>
  </si>
  <si>
    <t>Reference Information</t>
  </si>
  <si>
    <t>Responsible MSA</t>
  </si>
  <si>
    <t>Calibration Procedure</t>
  </si>
  <si>
    <t>Handling and Storage</t>
  </si>
  <si>
    <t>Maintenance</t>
  </si>
  <si>
    <t xml:space="preserve">Spare Parts </t>
  </si>
  <si>
    <t>Resoluton</t>
  </si>
  <si>
    <t>Bias</t>
  </si>
  <si>
    <t>Linearity</t>
  </si>
  <si>
    <t>Stability</t>
  </si>
  <si>
    <t xml:space="preserve">Calibration </t>
  </si>
  <si>
    <t>GR&amp;R</t>
  </si>
  <si>
    <t>Notes</t>
  </si>
  <si>
    <t>By</t>
  </si>
  <si>
    <t>%R&amp;R</t>
  </si>
  <si>
    <t>P/T</t>
  </si>
  <si>
    <t>Disc Index</t>
  </si>
  <si>
    <t>Baseline</t>
  </si>
  <si>
    <t>In-Service</t>
  </si>
  <si>
    <t>Inputs</t>
  </si>
  <si>
    <t>Outputs</t>
  </si>
  <si>
    <t>(Providers of the required resources)</t>
  </si>
  <si>
    <t>(Resources required by the process)</t>
  </si>
  <si>
    <t>(Top level description of the activity)</t>
  </si>
  <si>
    <t>(Deliverables from the process)</t>
  </si>
  <si>
    <t>(Anyone who receives a deliverable from the process)</t>
  </si>
  <si>
    <t>Requirements</t>
  </si>
  <si>
    <t>Relationship Matrix         9=Strong, 3=Moderate, 1=Weak</t>
  </si>
  <si>
    <t>Quality of Service</t>
  </si>
  <si>
    <t>Staffing Levels</t>
  </si>
  <si>
    <t xml:space="preserve">Call Volume </t>
  </si>
  <si>
    <t>Call Routing</t>
  </si>
  <si>
    <t>Training</t>
  </si>
  <si>
    <t>Systems Problems</t>
  </si>
  <si>
    <t>Information Sources: Speed/Availability</t>
  </si>
  <si>
    <t>Call Blocking</t>
  </si>
  <si>
    <t>Availability of Other Depts</t>
  </si>
  <si>
    <t>Exception Processing</t>
  </si>
  <si>
    <t xml:space="preserve"> Rework Reduction</t>
  </si>
  <si>
    <t>Experience Level of Reps</t>
  </si>
  <si>
    <t>Delivery of Info</t>
  </si>
  <si>
    <t>Technology Limitations</t>
  </si>
  <si>
    <t>How Important</t>
  </si>
  <si>
    <t>Metric</t>
  </si>
  <si>
    <t>Management</t>
  </si>
  <si>
    <t>Service Level</t>
  </si>
  <si>
    <t>IVR Usage</t>
  </si>
  <si>
    <t>Call Work</t>
  </si>
  <si>
    <t>Productivity and Calls Per Hour</t>
  </si>
  <si>
    <t>Cost</t>
  </si>
  <si>
    <t>Risk Exposure</t>
  </si>
  <si>
    <t>Compliance</t>
  </si>
  <si>
    <t>External Client</t>
  </si>
  <si>
    <t>POC Resolution</t>
  </si>
  <si>
    <t>Call Duration and Hold Time</t>
  </si>
  <si>
    <t>Call Backs</t>
  </si>
  <si>
    <t>Call Transferred</t>
  </si>
  <si>
    <t>Call Blocked</t>
  </si>
  <si>
    <t>Time in Queue</t>
  </si>
  <si>
    <t>Rating of Importance to Customer</t>
  </si>
  <si>
    <t>Process Inputs</t>
  </si>
  <si>
    <t>Six Sigma Process Control Plan</t>
  </si>
  <si>
    <t>Process Name:</t>
  </si>
  <si>
    <t>Prepared by:</t>
  </si>
  <si>
    <t>Customer</t>
  </si>
  <si>
    <t>Int/Ext</t>
  </si>
  <si>
    <t>Approved by:</t>
  </si>
  <si>
    <t>Location:</t>
  </si>
  <si>
    <t>Area:</t>
  </si>
  <si>
    <t>Sub Process</t>
  </si>
  <si>
    <t>Sub Process Step</t>
  </si>
  <si>
    <t>Specification Characteristic</t>
  </si>
  <si>
    <t>Specification/ Requirement</t>
  </si>
  <si>
    <t>Measurement Method</t>
  </si>
  <si>
    <t>Sample Size</t>
  </si>
  <si>
    <t>Frequency</t>
  </si>
  <si>
    <t>Who Measures</t>
  </si>
  <si>
    <t>Where Recorded</t>
  </si>
  <si>
    <t>Decision Rule/ Corrective Action</t>
  </si>
  <si>
    <t xml:space="preserve">SOP Reference </t>
  </si>
  <si>
    <t>KPOV</t>
  </si>
  <si>
    <t>KPIV</t>
  </si>
  <si>
    <t>USL     LSL</t>
  </si>
  <si>
    <t>Six Sigma Preventative Maintenance Plan</t>
  </si>
  <si>
    <t>System</t>
  </si>
  <si>
    <t>Predictor</t>
  </si>
  <si>
    <t>Predictor Level</t>
  </si>
  <si>
    <t>PFMEA Number:</t>
  </si>
  <si>
    <t>Process Responsibility:</t>
  </si>
  <si>
    <t>Prepared By:</t>
  </si>
  <si>
    <t>Affected Product(s):</t>
  </si>
  <si>
    <t>PFMEA Key Date:</t>
  </si>
  <si>
    <t>PFMEA Origination Date:</t>
  </si>
  <si>
    <t>PFMEA Revision Date:</t>
  </si>
  <si>
    <t>Core Team Members:</t>
  </si>
  <si>
    <t>Process or Product Name:</t>
  </si>
  <si>
    <t>Page ____ of ____</t>
  </si>
  <si>
    <t>Responsible:</t>
  </si>
  <si>
    <t>FMEA Date (Orig) ______________  (Rev) _____________</t>
  </si>
  <si>
    <t>Process Step</t>
  </si>
  <si>
    <t>Key Process Input</t>
  </si>
  <si>
    <t>Potential Failure Mode</t>
  </si>
  <si>
    <t>Potential Failure Effects</t>
  </si>
  <si>
    <t>SEV</t>
  </si>
  <si>
    <t>Potential Causes</t>
  </si>
  <si>
    <t>OCC</t>
  </si>
  <si>
    <t>Current Controls</t>
  </si>
  <si>
    <t>DET</t>
  </si>
  <si>
    <t>RPN</t>
  </si>
  <si>
    <t>Actions Recommended</t>
  </si>
  <si>
    <t>Resp.</t>
  </si>
  <si>
    <t>Actions Taken</t>
  </si>
  <si>
    <t xml:space="preserve">What is the process step </t>
  </si>
  <si>
    <t>What is the Key Process Input?</t>
  </si>
  <si>
    <t>In what ways does the Key Input go wrong?</t>
  </si>
  <si>
    <t>What is the impact on the Key Output Variables (Customer Requirements) or internal requirements?</t>
  </si>
  <si>
    <t>How Severe is the effect to the cusotmer?</t>
  </si>
  <si>
    <t>What causes the Key Input to go wrong?</t>
  </si>
  <si>
    <t>How often does cause or FM occur?</t>
  </si>
  <si>
    <t>How well can you detect cause or FM?</t>
  </si>
  <si>
    <t>Whose Responsible for the recommended action?</t>
  </si>
  <si>
    <t xml:space="preserve"> </t>
  </si>
  <si>
    <t>Effect</t>
  </si>
  <si>
    <t>Criteria:  Severity of Effect Defined</t>
  </si>
  <si>
    <t>Ranking</t>
  </si>
  <si>
    <t>Hazardous: Without Warning</t>
  </si>
  <si>
    <t>Hazardous: With Warning</t>
  </si>
  <si>
    <t>Very High</t>
  </si>
  <si>
    <t>Major disruption to production line.  100% of product may have to be scrapped.  Vehicle / item inoperable, loss of primary function.  Customer very dissatisfied.</t>
  </si>
  <si>
    <t>Minor disruption to production line.  Product may have to be sorted and a portion (less than 100%) scrapped.  Vehicle operable, but at a reduced level of performance.  Customer dissatisfied.</t>
  </si>
  <si>
    <t>Minor disruption to production line.  A portion (less than 100%) may have to be scrapped (no sorting).  Vehicle / item operable, but some comfort / convenience item(s) inoperable.  Customers experience discomfort.</t>
  </si>
  <si>
    <t>Minor disruption to production line.  100% of product may have to be reworked.  Vehicle / item operable, but some comfort / convenience item(s) operable at reduced level of performance.  Customer experiences some dissatisfaction.</t>
  </si>
  <si>
    <t>Very Low</t>
  </si>
  <si>
    <t>Minor disruption to production line.  The product may have to be sorted and a portion (less than 100%) reworked.  Fit / finish / squeak / rattle item does not conform.  Defect noticed by most customers.</t>
  </si>
  <si>
    <t>Minor</t>
  </si>
  <si>
    <t>Minor disruption to production line.  A portion (less than 100%) of the product may have to be reworked on-line but out-of-station.  Fit / finish / squeak / rattle item does not conform.  Defect noticed by average customers.</t>
  </si>
  <si>
    <t>Very Minor</t>
  </si>
  <si>
    <t>Minor disruption to production line.  A portion (less than 100%) of the product may have to be reworked on-line but in-station.  Fit / finish / squeak / rattle item does not conform.  Defect noticed by discriminating customers.</t>
  </si>
  <si>
    <t>None</t>
  </si>
  <si>
    <t>No effect.</t>
  </si>
  <si>
    <t>Probability of Failure</t>
  </si>
  <si>
    <t>Possible Failure Rates</t>
  </si>
  <si>
    <t>Cpk</t>
  </si>
  <si>
    <t>Very High:</t>
  </si>
  <si>
    <t>&lt; 0.33</t>
  </si>
  <si>
    <t>Failure is almost inevitable</t>
  </si>
  <si>
    <t>1 in 3</t>
  </si>
  <si>
    <t>1 in 8</t>
  </si>
  <si>
    <t>processes that have often failed</t>
  </si>
  <si>
    <t>1 in 20</t>
  </si>
  <si>
    <t>1 in 80</t>
  </si>
  <si>
    <t>previous processes which have</t>
  </si>
  <si>
    <t>1 in 400</t>
  </si>
  <si>
    <t>experienced occasional failures, but not in major proportions</t>
  </si>
  <si>
    <t>1 in 2,000</t>
  </si>
  <si>
    <t>1 in 15,000</t>
  </si>
  <si>
    <t>1 in 150,000</t>
  </si>
  <si>
    <t>Detection</t>
  </si>
  <si>
    <t>Criteria:  Liklihood the existence of a defect will be detected by test content before product advances to next or subsequent process</t>
  </si>
  <si>
    <t>Almost Impossible</t>
  </si>
  <si>
    <t>Test content detects &lt; 80 % of failures</t>
  </si>
  <si>
    <t>Very Remote</t>
  </si>
  <si>
    <t>Test content must detect 80 % of failures</t>
  </si>
  <si>
    <t>Remote</t>
  </si>
  <si>
    <t>Test content must detect 82.5 % of failures</t>
  </si>
  <si>
    <t>Test content must detect 85 % of failures</t>
  </si>
  <si>
    <t>Test content must detect 87.5 % of failures</t>
  </si>
  <si>
    <t>Test content must detect 90 % of failures</t>
  </si>
  <si>
    <t>Moderately High</t>
  </si>
  <si>
    <t>Test content must detect 92.5 % of failures</t>
  </si>
  <si>
    <t>Test content must detect 95 % of failures</t>
  </si>
  <si>
    <t>Test content must detect 97.5 % of failures</t>
  </si>
  <si>
    <t>Almost Certain</t>
  </si>
  <si>
    <t>Test content must detect 99.5 % of failures</t>
  </si>
  <si>
    <t>Core Team:</t>
  </si>
  <si>
    <t>Date (Orig):</t>
  </si>
  <si>
    <t>Date (Rev):</t>
  </si>
  <si>
    <t>Process Spec (LSL, USL, Target)</t>
  </si>
  <si>
    <t xml:space="preserve">Cpk / Date   (Sample Size)            </t>
  </si>
  <si>
    <t>Measurement System</t>
  </si>
  <si>
    <t>%R&amp;R or P/T</t>
  </si>
  <si>
    <t>Current Control Method (from FMEA)</t>
  </si>
  <si>
    <t xml:space="preserve">Who </t>
  </si>
  <si>
    <t>Where</t>
  </si>
  <si>
    <t>Reaction Plan</t>
  </si>
  <si>
    <t>Customer Requirement      (Output Variable)</t>
  </si>
  <si>
    <t>Measurement Technique</t>
  </si>
  <si>
    <t>%R&amp;R or P/T Ratio</t>
  </si>
  <si>
    <t>Upper Spec Limit</t>
  </si>
  <si>
    <t>Lower Spec Limit</t>
  </si>
  <si>
    <t>Cp</t>
  </si>
  <si>
    <t>Actions</t>
  </si>
  <si>
    <t>Failure Mode and Effects Analysis</t>
  </si>
  <si>
    <t>(Design FMEA)</t>
  </si>
  <si>
    <t>FMEA Number:</t>
  </si>
  <si>
    <t>Page</t>
  </si>
  <si>
    <t>System/Component:</t>
  </si>
  <si>
    <t>Design Responsibility:</t>
  </si>
  <si>
    <t>FMEA Date (Orig.)</t>
  </si>
  <si>
    <t>(Rev.)</t>
  </si>
  <si>
    <t xml:space="preserve">   Item /        
 Process
                  Function</t>
  </si>
  <si>
    <t>Potential Effect(s) of Failure</t>
  </si>
  <si>
    <t>S
e
v</t>
  </si>
  <si>
    <t>Potential Cause(s)/
Mechanism(s) of Failure</t>
  </si>
  <si>
    <t>O
c
c
u
r</t>
  </si>
  <si>
    <t>Current Design Controls Prevention</t>
  </si>
  <si>
    <t>Current Design Controls Detection</t>
  </si>
  <si>
    <t>D
e
t
e
c</t>
  </si>
  <si>
    <t>R.
P.
N.</t>
  </si>
  <si>
    <t>Recommended Action(s)</t>
  </si>
  <si>
    <t>Responsibility &amp; Target Completion Date</t>
  </si>
  <si>
    <t>Action Results</t>
  </si>
  <si>
    <t>ActionsTaken</t>
  </si>
  <si>
    <t>The value in the table is the right tail probability.</t>
  </si>
  <si>
    <t xml:space="preserve">    Hundredth place for Z-value</t>
  </si>
  <si>
    <t>Z-Value</t>
  </si>
  <si>
    <r>
      <t xml:space="preserve">What are the existing controls and procedures (inspection and test) that prevent eith the cause or the Failure Mode?  </t>
    </r>
    <r>
      <rPr>
        <b/>
        <sz val="10"/>
        <rFont val="Arial"/>
        <family val="0"/>
      </rPr>
      <t>Should include an SOP number.</t>
    </r>
  </si>
  <si>
    <r>
      <t xml:space="preserve">What are the actions for reducing the occurrance of the Cause, or improving detection? </t>
    </r>
    <r>
      <rPr>
        <b/>
        <sz val="10"/>
        <rFont val="Arial"/>
        <family val="0"/>
      </rPr>
      <t xml:space="preserve"> Should have actions only on high RPN's or easy fixes.</t>
    </r>
  </si>
  <si>
    <r>
      <t xml:space="preserve">What are the completed actions taken with the recalculated RPN?  </t>
    </r>
    <r>
      <rPr>
        <b/>
        <sz val="10"/>
        <rFont val="Arial"/>
        <family val="0"/>
      </rPr>
      <t>Be sure to include completion month/year</t>
    </r>
  </si>
  <si>
    <r>
      <t xml:space="preserve">May endanger operator.  Failure mode affects safe vehicle operation and / or involves noncompliance with government regulation.  Failure will occur </t>
    </r>
    <r>
      <rPr>
        <b/>
        <u val="single"/>
        <sz val="12"/>
        <rFont val="Arial"/>
        <family val="2"/>
      </rPr>
      <t>WITHOUT</t>
    </r>
    <r>
      <rPr>
        <sz val="12"/>
        <rFont val="Arial"/>
        <family val="2"/>
      </rPr>
      <t xml:space="preserve"> warning.</t>
    </r>
  </si>
  <si>
    <r>
      <t xml:space="preserve">May endanger operator.  Failure mode affects safe vehicle operation and / or involves noncompliance with government regulation.  Failure will occur </t>
    </r>
    <r>
      <rPr>
        <b/>
        <u val="single"/>
        <sz val="12"/>
        <rFont val="Arial"/>
        <family val="2"/>
      </rPr>
      <t>WITH</t>
    </r>
    <r>
      <rPr>
        <sz val="12"/>
        <rFont val="Arial"/>
        <family val="2"/>
      </rPr>
      <t xml:space="preserve"> warning.</t>
    </r>
  </si>
  <si>
    <r>
      <t xml:space="preserve">³  </t>
    </r>
    <r>
      <rPr>
        <sz val="12"/>
        <rFont val="Arial"/>
        <family val="2"/>
      </rPr>
      <t xml:space="preserve">1 in 2 </t>
    </r>
  </si>
  <si>
    <r>
      <t xml:space="preserve">³  </t>
    </r>
    <r>
      <rPr>
        <sz val="12"/>
        <rFont val="Arial"/>
        <family val="2"/>
      </rPr>
      <t xml:space="preserve">0.33 </t>
    </r>
  </si>
  <si>
    <r>
      <t>High:</t>
    </r>
    <r>
      <rPr>
        <sz val="12"/>
        <rFont val="Arial"/>
        <family val="2"/>
      </rPr>
      <t xml:space="preserve">  Generally associated with processes similar to previous</t>
    </r>
  </si>
  <si>
    <r>
      <t xml:space="preserve">³  </t>
    </r>
    <r>
      <rPr>
        <sz val="12"/>
        <rFont val="Arial"/>
        <family val="2"/>
      </rPr>
      <t>0.51</t>
    </r>
  </si>
  <si>
    <r>
      <t xml:space="preserve">³  </t>
    </r>
    <r>
      <rPr>
        <sz val="12"/>
        <rFont val="Arial"/>
        <family val="2"/>
      </rPr>
      <t>0.67</t>
    </r>
  </si>
  <si>
    <r>
      <t>Moderate:</t>
    </r>
    <r>
      <rPr>
        <sz val="12"/>
        <rFont val="Arial"/>
        <family val="2"/>
      </rPr>
      <t xml:space="preserve">  Generally associated with processes similar to</t>
    </r>
  </si>
  <si>
    <r>
      <t xml:space="preserve">³  </t>
    </r>
    <r>
      <rPr>
        <sz val="12"/>
        <rFont val="Arial"/>
        <family val="2"/>
      </rPr>
      <t>0.83</t>
    </r>
  </si>
  <si>
    <r>
      <t xml:space="preserve">³  </t>
    </r>
    <r>
      <rPr>
        <sz val="12"/>
        <rFont val="Arial"/>
        <family val="2"/>
      </rPr>
      <t>1.00</t>
    </r>
  </si>
  <si>
    <r>
      <t xml:space="preserve">³  </t>
    </r>
    <r>
      <rPr>
        <sz val="12"/>
        <rFont val="Arial"/>
        <family val="2"/>
      </rPr>
      <t>1.17</t>
    </r>
  </si>
  <si>
    <r>
      <t>Low:</t>
    </r>
    <r>
      <rPr>
        <sz val="12"/>
        <rFont val="Arial"/>
        <family val="2"/>
      </rPr>
      <t xml:space="preserve">  Isolated failures associated with similar processes</t>
    </r>
  </si>
  <si>
    <r>
      <t xml:space="preserve">³  </t>
    </r>
    <r>
      <rPr>
        <sz val="12"/>
        <rFont val="Arial"/>
        <family val="2"/>
      </rPr>
      <t>1.33</t>
    </r>
  </si>
  <si>
    <r>
      <t>Very Low:</t>
    </r>
    <r>
      <rPr>
        <sz val="12"/>
        <rFont val="Arial"/>
        <family val="2"/>
      </rPr>
      <t xml:space="preserve">  Only isolated failures associated with almost identical processes</t>
    </r>
  </si>
  <si>
    <r>
      <t xml:space="preserve">³  </t>
    </r>
    <r>
      <rPr>
        <sz val="12"/>
        <rFont val="Arial"/>
        <family val="2"/>
      </rPr>
      <t>1.5</t>
    </r>
  </si>
  <si>
    <r>
      <t>Remote:</t>
    </r>
    <r>
      <rPr>
        <sz val="12"/>
        <rFont val="Arial"/>
        <family val="2"/>
      </rPr>
      <t xml:space="preserve">  Failure is unlikely.  No failures ever associated with almost identical processes</t>
    </r>
  </si>
  <si>
    <r>
      <t xml:space="preserve">£  </t>
    </r>
    <r>
      <rPr>
        <sz val="12"/>
        <rFont val="Arial"/>
        <family val="2"/>
      </rPr>
      <t>1 in 1,500,000</t>
    </r>
  </si>
  <si>
    <r>
      <t xml:space="preserve">³  </t>
    </r>
    <r>
      <rPr>
        <sz val="12"/>
        <rFont val="Arial"/>
        <family val="2"/>
      </rPr>
      <t>1.67</t>
    </r>
  </si>
  <si>
    <t>Replications</t>
  </si>
  <si>
    <t>-----</t>
  </si>
  <si>
    <t>----</t>
  </si>
  <si>
    <t>A</t>
  </si>
  <si>
    <t>B</t>
  </si>
  <si>
    <t>AB</t>
  </si>
  <si>
    <t>Sum</t>
  </si>
  <si>
    <t>Average</t>
  </si>
  <si>
    <t>ave -</t>
  </si>
  <si>
    <t>ave +</t>
  </si>
  <si>
    <t>B -</t>
  </si>
  <si>
    <t>B +</t>
  </si>
  <si>
    <t>A -</t>
  </si>
  <si>
    <t>A +</t>
  </si>
  <si>
    <t>ANOVA</t>
  </si>
  <si>
    <t>Sources</t>
  </si>
  <si>
    <t>SS</t>
  </si>
  <si>
    <t>df</t>
  </si>
  <si>
    <t>MS</t>
  </si>
  <si>
    <t>F</t>
  </si>
  <si>
    <t>F table</t>
  </si>
  <si>
    <t>Stat sig ?</t>
  </si>
  <si>
    <t>a</t>
  </si>
  <si>
    <t>Error</t>
  </si>
  <si>
    <t>REGRESSION MODEL</t>
  </si>
  <si>
    <t>Intercept</t>
  </si>
  <si>
    <t>A coefficient</t>
  </si>
  <si>
    <t>B coefficient</t>
  </si>
  <si>
    <t>AB coefficient</t>
  </si>
  <si>
    <t>PREDICTION EQUATION</t>
  </si>
  <si>
    <t>Y-hat</t>
  </si>
  <si>
    <t>RESIDUALS</t>
  </si>
  <si>
    <t>Actual</t>
  </si>
  <si>
    <t>Pred</t>
  </si>
  <si>
    <t>Residual</t>
  </si>
  <si>
    <t>rank</t>
  </si>
  <si>
    <t>Perc</t>
  </si>
  <si>
    <t>Z</t>
  </si>
  <si>
    <t>EFFECTS PLOT</t>
  </si>
  <si>
    <t>score</t>
  </si>
  <si>
    <t>(R-0.5)/n</t>
  </si>
  <si>
    <t>z score</t>
  </si>
  <si>
    <r>
      <t>2</t>
    </r>
    <r>
      <rPr>
        <vertAlign val="superscript"/>
        <sz val="14"/>
        <color indexed="9"/>
        <rFont val="Arial"/>
        <family val="2"/>
      </rPr>
      <t>2</t>
    </r>
    <r>
      <rPr>
        <sz val="14"/>
        <color indexed="9"/>
        <rFont val="Arial"/>
        <family val="2"/>
      </rPr>
      <t xml:space="preserve"> Factorial Design </t>
    </r>
    <r>
      <rPr>
        <sz val="10"/>
        <color indexed="9"/>
        <rFont val="Arial"/>
        <family val="2"/>
      </rPr>
      <t>(with up to 5 replicates)</t>
    </r>
  </si>
  <si>
    <t>C</t>
  </si>
  <si>
    <t>AC</t>
  </si>
  <si>
    <t>BC</t>
  </si>
  <si>
    <t>ABC</t>
  </si>
  <si>
    <t>(1)</t>
  </si>
  <si>
    <t>b</t>
  </si>
  <si>
    <t>ab</t>
  </si>
  <si>
    <t>c</t>
  </si>
  <si>
    <t>ac</t>
  </si>
  <si>
    <t>bc</t>
  </si>
  <si>
    <t>abc</t>
  </si>
  <si>
    <t>C-</t>
  </si>
  <si>
    <t>C+</t>
  </si>
  <si>
    <t>C coefficient</t>
  </si>
  <si>
    <t>AC coefficient</t>
  </si>
  <si>
    <t>BC coefficient</t>
  </si>
  <si>
    <t>ABC coefficient</t>
  </si>
  <si>
    <r>
      <t>2</t>
    </r>
    <r>
      <rPr>
        <vertAlign val="superscript"/>
        <sz val="14"/>
        <color indexed="9"/>
        <rFont val="Arial"/>
        <family val="2"/>
      </rPr>
      <t>3</t>
    </r>
    <r>
      <rPr>
        <sz val="14"/>
        <color indexed="9"/>
        <rFont val="Arial"/>
        <family val="2"/>
      </rPr>
      <t xml:space="preserve"> Factorial Design </t>
    </r>
    <r>
      <rPr>
        <sz val="10"/>
        <color indexed="9"/>
        <rFont val="Arial"/>
        <family val="2"/>
      </rPr>
      <t>(with up to 5 replicates)</t>
    </r>
  </si>
  <si>
    <t>Six Sigma Templates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</si>
</sst>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 numFmtId="169" formatCode="0.0"/>
    <numFmt numFmtId="170" formatCode="mmm\-yyyy"/>
    <numFmt numFmtId="171" formatCode="[$€-2]\ #,##0.00_);[Red]\([$€-2]\ #,##0.00\)"/>
    <numFmt numFmtId="172" formatCode="#&quot; Hrs&quot;"/>
    <numFmt numFmtId="173" formatCode="#&quot; Min&quot;"/>
    <numFmt numFmtId="174" formatCode="#.0&quot; Hrs&quot;"/>
    <numFmt numFmtId="175" formatCode="0.0000%"/>
    <numFmt numFmtId="176" formatCode="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0\ _D_M"/>
    <numFmt numFmtId="193" formatCode="#,##0.000"/>
    <numFmt numFmtId="194" formatCode="#,##0.0"/>
    <numFmt numFmtId="195" formatCode="00000"/>
    <numFmt numFmtId="196" formatCode="mm/dd/yy"/>
    <numFmt numFmtId="197" formatCode="&quot;$&quot;#,##0.00"/>
    <numFmt numFmtId="198" formatCode="&quot;$&quot;#,##0.0"/>
    <numFmt numFmtId="199" formatCode="&quot;$&quot;#,##0"/>
    <numFmt numFmtId="200" formatCode="_(&quot;$&quot;* #,##0.0_);_(&quot;$&quot;* \(#,##0.0\);_(&quot;$&quot;* &quot;-&quot;??_);_(@_)"/>
    <numFmt numFmtId="201" formatCode="_(&quot;$&quot;* #,##0_);_(&quot;$&quot;* \(#,##0\);_(&quot;$&quot;* &quot;-&quot;??_);_(@_)"/>
  </numFmts>
  <fonts count="61">
    <font>
      <sz val="10"/>
      <name val="Arial"/>
      <family val="0"/>
    </font>
    <font>
      <sz val="12"/>
      <name val="Arial"/>
      <family val="2"/>
    </font>
    <font>
      <i/>
      <sz val="12"/>
      <name val="Arial"/>
      <family val="2"/>
    </font>
    <font>
      <b/>
      <i/>
      <sz val="12"/>
      <name val="Arial"/>
      <family val="2"/>
    </font>
    <font>
      <u val="single"/>
      <sz val="10"/>
      <color indexed="36"/>
      <name val="Arial"/>
      <family val="0"/>
    </font>
    <font>
      <u val="single"/>
      <sz val="10"/>
      <color indexed="12"/>
      <name val="Arial"/>
      <family val="0"/>
    </font>
    <font>
      <b/>
      <sz val="12"/>
      <name val="Arial"/>
      <family val="2"/>
    </font>
    <font>
      <b/>
      <sz val="8"/>
      <name val="Tahoma"/>
      <family val="0"/>
    </font>
    <font>
      <b/>
      <sz val="10"/>
      <name val="Arial"/>
      <family val="2"/>
    </font>
    <font>
      <b/>
      <sz val="10"/>
      <color indexed="8"/>
      <name val="Arial"/>
      <family val="2"/>
    </font>
    <font>
      <b/>
      <sz val="9"/>
      <name val="Arial"/>
      <family val="2"/>
    </font>
    <font>
      <sz val="8"/>
      <name val="Arial"/>
      <family val="2"/>
    </font>
    <font>
      <b/>
      <sz val="10"/>
      <name val="MS Sans Serif"/>
      <family val="0"/>
    </font>
    <font>
      <b/>
      <i/>
      <sz val="18"/>
      <color indexed="18"/>
      <name val="Arial"/>
      <family val="2"/>
    </font>
    <font>
      <sz val="10"/>
      <color indexed="18"/>
      <name val="Arial"/>
      <family val="2"/>
    </font>
    <font>
      <sz val="8"/>
      <color indexed="18"/>
      <name val="Arial"/>
      <family val="0"/>
    </font>
    <font>
      <sz val="8"/>
      <color indexed="63"/>
      <name val="Arial"/>
      <family val="0"/>
    </font>
    <font>
      <b/>
      <i/>
      <sz val="10"/>
      <name val="Arial"/>
      <family val="2"/>
    </font>
    <font>
      <i/>
      <sz val="10"/>
      <name val="Arial"/>
      <family val="2"/>
    </font>
    <font>
      <b/>
      <i/>
      <sz val="14"/>
      <color indexed="9"/>
      <name val="Arial"/>
      <family val="2"/>
    </font>
    <font>
      <b/>
      <i/>
      <sz val="10"/>
      <color indexed="8"/>
      <name val="Arial"/>
      <family val="2"/>
    </font>
    <font>
      <b/>
      <i/>
      <sz val="10"/>
      <color indexed="18"/>
      <name val="Arial"/>
      <family val="2"/>
    </font>
    <font>
      <b/>
      <i/>
      <sz val="18"/>
      <color indexed="9"/>
      <name val="Arial"/>
      <family val="2"/>
    </font>
    <font>
      <sz val="18"/>
      <color indexed="9"/>
      <name val="Arial"/>
      <family val="2"/>
    </font>
    <font>
      <b/>
      <i/>
      <sz val="16"/>
      <color indexed="9"/>
      <name val="Arial"/>
      <family val="2"/>
    </font>
    <font>
      <b/>
      <i/>
      <sz val="12"/>
      <color indexed="62"/>
      <name val="Arial"/>
      <family val="2"/>
    </font>
    <font>
      <sz val="10"/>
      <color indexed="9"/>
      <name val="Arial"/>
      <family val="2"/>
    </font>
    <font>
      <b/>
      <sz val="10"/>
      <color indexed="10"/>
      <name val="Arial"/>
      <family val="2"/>
    </font>
    <font>
      <sz val="12"/>
      <name val="Times New Roman"/>
      <family val="1"/>
    </font>
    <font>
      <sz val="10"/>
      <name val="Times New Roman"/>
      <family val="1"/>
    </font>
    <font>
      <b/>
      <i/>
      <sz val="10"/>
      <color indexed="62"/>
      <name val="Arial"/>
      <family val="2"/>
    </font>
    <font>
      <sz val="10"/>
      <color indexed="62"/>
      <name val="Arial"/>
      <family val="2"/>
    </font>
    <font>
      <sz val="8"/>
      <name val="Tahoma"/>
      <family val="0"/>
    </font>
    <font>
      <b/>
      <sz val="10"/>
      <color indexed="18"/>
      <name val="Arial"/>
      <family val="2"/>
    </font>
    <font>
      <sz val="10"/>
      <color indexed="10"/>
      <name val="Arial"/>
      <family val="2"/>
    </font>
    <font>
      <sz val="10"/>
      <name val="Symbol"/>
      <family val="1"/>
    </font>
    <font>
      <b/>
      <sz val="14"/>
      <name val="Times New Roman"/>
      <family val="1"/>
    </font>
    <font>
      <b/>
      <sz val="12"/>
      <name val="Times New Roman"/>
      <family val="1"/>
    </font>
    <font>
      <b/>
      <sz val="10"/>
      <name val="Times New Roman"/>
      <family val="1"/>
    </font>
    <font>
      <i/>
      <sz val="8"/>
      <name val="Times New Roman"/>
      <family val="1"/>
    </font>
    <font>
      <i/>
      <sz val="7"/>
      <name val="Times New Roman"/>
      <family val="1"/>
    </font>
    <font>
      <b/>
      <u val="single"/>
      <sz val="10"/>
      <name val="Times New Roman"/>
      <family val="1"/>
    </font>
    <font>
      <b/>
      <sz val="26"/>
      <name val="Arial"/>
      <family val="2"/>
    </font>
    <font>
      <b/>
      <sz val="14"/>
      <name val="Arial"/>
      <family val="2"/>
    </font>
    <font>
      <b/>
      <sz val="18"/>
      <name val="Arial"/>
      <family val="2"/>
    </font>
    <font>
      <b/>
      <sz val="10"/>
      <color indexed="9"/>
      <name val="Arial"/>
      <family val="2"/>
    </font>
    <font>
      <sz val="7"/>
      <name val="Arial"/>
      <family val="2"/>
    </font>
    <font>
      <b/>
      <sz val="7"/>
      <name val="Arial"/>
      <family val="2"/>
    </font>
    <font>
      <b/>
      <sz val="20"/>
      <name val="Arial"/>
      <family val="2"/>
    </font>
    <font>
      <sz val="14"/>
      <name val="Arial"/>
      <family val="2"/>
    </font>
    <font>
      <b/>
      <u val="single"/>
      <sz val="12"/>
      <name val="Arial"/>
      <family val="2"/>
    </font>
    <font>
      <sz val="12"/>
      <name val="Symbol"/>
      <family val="1"/>
    </font>
    <font>
      <b/>
      <sz val="8"/>
      <name val="Arial"/>
      <family val="2"/>
    </font>
    <font>
      <b/>
      <sz val="16"/>
      <name val="Arial"/>
      <family val="2"/>
    </font>
    <font>
      <b/>
      <sz val="14"/>
      <color indexed="8"/>
      <name val="Arial"/>
      <family val="2"/>
    </font>
    <font>
      <sz val="20"/>
      <color indexed="8"/>
      <name val="Times New Roman"/>
      <family val="0"/>
    </font>
    <font>
      <vertAlign val="superscript"/>
      <sz val="14"/>
      <color indexed="9"/>
      <name val="Arial"/>
      <family val="2"/>
    </font>
    <font>
      <sz val="14"/>
      <color indexed="9"/>
      <name val="Arial"/>
      <family val="2"/>
    </font>
    <font>
      <sz val="8"/>
      <color indexed="10"/>
      <name val="Arial"/>
      <family val="2"/>
    </font>
    <font>
      <sz val="9"/>
      <name val="Arial"/>
      <family val="0"/>
    </font>
    <font>
      <sz val="99"/>
      <name val="Arial"/>
      <family val="0"/>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40"/>
        <bgColor indexed="64"/>
      </patternFill>
    </fill>
  </fills>
  <borders count="97">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style="thin"/>
      <right style="thin"/>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diagonalUp="1">
      <left>
        <color indexed="63"/>
      </left>
      <right>
        <color indexed="63"/>
      </right>
      <top>
        <color indexed="63"/>
      </top>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22"/>
      </left>
      <right style="thin">
        <color indexed="22"/>
      </right>
      <top style="thin">
        <color indexed="22"/>
      </top>
      <bottom style="thin">
        <color indexed="22"/>
      </bottom>
    </border>
    <border>
      <left style="thick"/>
      <right style="thick"/>
      <top style="thick"/>
      <bottom style="thick"/>
    </border>
    <border>
      <left style="double"/>
      <right>
        <color indexed="63"/>
      </right>
      <top style="double"/>
      <bottom>
        <color indexed="63"/>
      </bottom>
    </border>
    <border>
      <left>
        <color indexed="63"/>
      </left>
      <right>
        <color indexed="63"/>
      </right>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diagonalUp="1">
      <left>
        <color indexed="63"/>
      </left>
      <right>
        <color indexed="63"/>
      </right>
      <top>
        <color indexed="63"/>
      </top>
      <bottom>
        <color indexed="63"/>
      </bottom>
      <diagonal style="thick"/>
    </border>
    <border diagonalDown="1">
      <left>
        <color indexed="63"/>
      </left>
      <right>
        <color indexed="63"/>
      </right>
      <top>
        <color indexed="63"/>
      </top>
      <bottom>
        <color indexed="63"/>
      </bottom>
      <diagonal style="thick"/>
    </border>
    <border diagonalUp="1" diagonalDown="1">
      <left>
        <color indexed="63"/>
      </left>
      <right>
        <color indexed="63"/>
      </right>
      <top>
        <color indexed="63"/>
      </top>
      <bottom>
        <color indexed="63"/>
      </bottom>
      <diagonal style="thin"/>
    </border>
    <border diagonalUp="1">
      <left>
        <color indexed="63"/>
      </left>
      <right>
        <color indexed="63"/>
      </right>
      <top>
        <color indexed="63"/>
      </top>
      <bottom style="medium"/>
      <diagonal style="medium"/>
    </border>
    <border diagonalUp="1" diagonalDown="1">
      <left>
        <color indexed="63"/>
      </left>
      <right>
        <color indexed="63"/>
      </right>
      <top>
        <color indexed="63"/>
      </top>
      <bottom style="medium"/>
      <diagonal style="thin"/>
    </border>
    <border diagonalDown="1">
      <left>
        <color indexed="63"/>
      </left>
      <right>
        <color indexed="63"/>
      </right>
      <top>
        <color indexed="63"/>
      </top>
      <bottom style="medium"/>
      <diagonal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medium"/>
      <top style="thin"/>
      <bottom style="thin"/>
    </border>
    <border>
      <left style="medium"/>
      <right style="medium"/>
      <top style="thin"/>
      <bottom style="medium"/>
    </border>
    <border>
      <left style="thin"/>
      <right style="medium"/>
      <top style="medium"/>
      <bottom style="medium"/>
    </border>
    <border>
      <left style="thin"/>
      <right style="medium"/>
      <top>
        <color indexed="63"/>
      </top>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medium"/>
    </border>
    <border>
      <left style="thin"/>
      <right style="medium"/>
      <top style="thin"/>
      <bottom>
        <color indexed="63"/>
      </bottom>
    </border>
    <border>
      <left style="medium"/>
      <right style="medium"/>
      <top>
        <color indexed="63"/>
      </top>
      <bottom style="thin"/>
    </border>
    <border>
      <left style="thin"/>
      <right>
        <color indexed="63"/>
      </right>
      <top style="double"/>
      <bottom style="thin"/>
    </border>
    <border>
      <left>
        <color indexed="63"/>
      </left>
      <right style="double"/>
      <top style="thin"/>
      <bottom style="thin"/>
    </border>
    <border>
      <left>
        <color indexed="63"/>
      </left>
      <right style="double"/>
      <top style="double"/>
      <bottom style="thin"/>
    </border>
    <border>
      <left>
        <color indexed="63"/>
      </left>
      <right style="double"/>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pplyNumberFormat="0" applyFill="0" applyBorder="0" applyAlignment="0" applyProtection="0"/>
  </cellStyleXfs>
  <cellXfs count="801">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1" xfId="0" applyFont="1" applyBorder="1" applyAlignment="1">
      <alignment/>
    </xf>
    <xf numFmtId="0" fontId="0" fillId="0" borderId="2" xfId="0"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horizontal="center"/>
    </xf>
    <xf numFmtId="0" fontId="6"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8" fillId="2" borderId="0" xfId="0" applyFont="1" applyFill="1" applyAlignment="1">
      <alignment/>
    </xf>
    <xf numFmtId="0" fontId="0" fillId="2" borderId="0" xfId="0" applyFill="1" applyAlignment="1">
      <alignment/>
    </xf>
    <xf numFmtId="0" fontId="9" fillId="2" borderId="0" xfId="0" applyFont="1" applyFill="1" applyAlignment="1">
      <alignment/>
    </xf>
    <xf numFmtId="0" fontId="9" fillId="0" borderId="0" xfId="0" applyFont="1" applyAlignment="1">
      <alignment/>
    </xf>
    <xf numFmtId="0" fontId="8" fillId="2" borderId="9" xfId="0" applyFont="1" applyFill="1" applyBorder="1" applyAlignment="1">
      <alignment/>
    </xf>
    <xf numFmtId="0" fontId="8" fillId="2" borderId="0" xfId="0" applyFont="1" applyFill="1" applyBorder="1" applyAlignment="1">
      <alignment/>
    </xf>
    <xf numFmtId="0" fontId="0" fillId="2" borderId="0" xfId="0" applyFill="1" applyBorder="1" applyAlignment="1">
      <alignment/>
    </xf>
    <xf numFmtId="0" fontId="0" fillId="2" borderId="10" xfId="0" applyFill="1" applyBorder="1" applyAlignment="1">
      <alignment/>
    </xf>
    <xf numFmtId="0" fontId="10" fillId="2" borderId="11" xfId="0" applyFont="1" applyFill="1" applyBorder="1" applyAlignment="1">
      <alignment/>
    </xf>
    <xf numFmtId="0" fontId="0" fillId="2" borderId="5" xfId="0" applyFill="1" applyBorder="1" applyAlignment="1">
      <alignment/>
    </xf>
    <xf numFmtId="0" fontId="0" fillId="2" borderId="12" xfId="0" applyFill="1" applyBorder="1" applyAlignment="1">
      <alignment/>
    </xf>
    <xf numFmtId="0" fontId="0" fillId="3" borderId="13" xfId="0" applyFill="1" applyBorder="1" applyAlignment="1">
      <alignment/>
    </xf>
    <xf numFmtId="0" fontId="0" fillId="2" borderId="13" xfId="0" applyFill="1" applyBorder="1" applyAlignment="1">
      <alignment/>
    </xf>
    <xf numFmtId="0" fontId="0" fillId="3" borderId="12" xfId="0" applyFill="1" applyBorder="1" applyAlignment="1">
      <alignment/>
    </xf>
    <xf numFmtId="0" fontId="10" fillId="2" borderId="0" xfId="0" applyFont="1" applyFill="1" applyBorder="1" applyAlignment="1">
      <alignment/>
    </xf>
    <xf numFmtId="0" fontId="8" fillId="0" borderId="0" xfId="0" applyFont="1" applyFill="1" applyBorder="1" applyAlignment="1">
      <alignment/>
    </xf>
    <xf numFmtId="0" fontId="0" fillId="3" borderId="11" xfId="0" applyFill="1" applyBorder="1" applyAlignment="1">
      <alignment/>
    </xf>
    <xf numFmtId="0" fontId="0" fillId="2" borderId="0" xfId="0" applyFill="1" applyAlignment="1">
      <alignment wrapText="1"/>
    </xf>
    <xf numFmtId="0" fontId="0" fillId="2" borderId="0" xfId="0" applyFill="1" applyAlignment="1">
      <alignment horizontal="left" wrapText="1"/>
    </xf>
    <xf numFmtId="0" fontId="0" fillId="2" borderId="0" xfId="0" applyFill="1" applyBorder="1" applyAlignment="1">
      <alignment wrapText="1"/>
    </xf>
    <xf numFmtId="0" fontId="13" fillId="2" borderId="0" xfId="0" applyFont="1" applyFill="1" applyAlignment="1">
      <alignment/>
    </xf>
    <xf numFmtId="0" fontId="13" fillId="0" borderId="0" xfId="0" applyFont="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0" borderId="16" xfId="0" applyBorder="1" applyAlignment="1">
      <alignment/>
    </xf>
    <xf numFmtId="0" fontId="0" fillId="3" borderId="17" xfId="0" applyFill="1" applyBorder="1" applyAlignment="1">
      <alignment/>
    </xf>
    <xf numFmtId="0" fontId="0" fillId="3" borderId="18" xfId="0" applyFill="1" applyBorder="1" applyAlignment="1">
      <alignment/>
    </xf>
    <xf numFmtId="0" fontId="0" fillId="2" borderId="19" xfId="0" applyFill="1" applyBorder="1" applyAlignment="1">
      <alignment horizontal="center"/>
    </xf>
    <xf numFmtId="0" fontId="0" fillId="0" borderId="8" xfId="0" applyBorder="1" applyAlignment="1">
      <alignment/>
    </xf>
    <xf numFmtId="0" fontId="0" fillId="0" borderId="20" xfId="0" applyBorder="1" applyAlignment="1">
      <alignment/>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26"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0" fillId="0" borderId="29" xfId="0" applyBorder="1" applyAlignment="1">
      <alignment/>
    </xf>
    <xf numFmtId="0" fontId="0" fillId="0" borderId="20" xfId="0" applyFill="1" applyBorder="1" applyAlignment="1">
      <alignment/>
    </xf>
    <xf numFmtId="0" fontId="0" fillId="2" borderId="30" xfId="0" applyFill="1" applyBorder="1" applyAlignment="1">
      <alignment horizontal="center"/>
    </xf>
    <xf numFmtId="0" fontId="0" fillId="0" borderId="31" xfId="0" applyBorder="1" applyAlignment="1">
      <alignment/>
    </xf>
    <xf numFmtId="0" fontId="0" fillId="0" borderId="31" xfId="0" applyBorder="1" applyAlignment="1">
      <alignment horizontal="center"/>
    </xf>
    <xf numFmtId="0" fontId="0" fillId="0" borderId="32" xfId="0" applyBorder="1" applyAlignment="1">
      <alignment/>
    </xf>
    <xf numFmtId="0" fontId="15" fillId="2" borderId="0" xfId="0" applyFont="1" applyFill="1" applyAlignment="1">
      <alignment/>
    </xf>
    <xf numFmtId="0" fontId="0" fillId="0" borderId="24" xfId="0" applyBorder="1" applyAlignment="1">
      <alignment/>
    </xf>
    <xf numFmtId="0" fontId="0" fillId="0" borderId="33" xfId="0" applyFill="1" applyBorder="1" applyAlignment="1">
      <alignment/>
    </xf>
    <xf numFmtId="0" fontId="0" fillId="3" borderId="34" xfId="0" applyFill="1" applyBorder="1" applyAlignment="1">
      <alignment/>
    </xf>
    <xf numFmtId="0" fontId="0" fillId="3" borderId="35" xfId="0" applyFill="1" applyBorder="1" applyAlignment="1">
      <alignment/>
    </xf>
    <xf numFmtId="9" fontId="16" fillId="2" borderId="0" xfId="23" applyFont="1" applyFill="1" applyBorder="1" applyAlignment="1">
      <alignment horizontal="left"/>
    </xf>
    <xf numFmtId="14" fontId="0" fillId="2" borderId="8" xfId="0" applyNumberFormat="1" applyFill="1" applyBorder="1" applyAlignment="1">
      <alignment/>
    </xf>
    <xf numFmtId="0" fontId="17" fillId="2" borderId="0" xfId="0" applyFont="1" applyFill="1" applyAlignment="1">
      <alignment/>
    </xf>
    <xf numFmtId="14" fontId="18" fillId="2" borderId="8" xfId="0" applyNumberFormat="1" applyFont="1" applyFill="1" applyBorder="1" applyAlignment="1">
      <alignment/>
    </xf>
    <xf numFmtId="0" fontId="0" fillId="2" borderId="15" xfId="0" applyFill="1" applyBorder="1" applyAlignment="1">
      <alignment/>
    </xf>
    <xf numFmtId="0" fontId="0" fillId="2" borderId="8" xfId="0" applyFill="1" applyBorder="1" applyAlignment="1">
      <alignment/>
    </xf>
    <xf numFmtId="0" fontId="0" fillId="2" borderId="16" xfId="0" applyFill="1" applyBorder="1" applyAlignment="1">
      <alignment/>
    </xf>
    <xf numFmtId="0" fontId="0" fillId="2" borderId="25" xfId="0" applyFill="1" applyBorder="1" applyAlignment="1">
      <alignment/>
    </xf>
    <xf numFmtId="0" fontId="0" fillId="2" borderId="7" xfId="0" applyFill="1" applyBorder="1" applyAlignment="1">
      <alignment/>
    </xf>
    <xf numFmtId="0" fontId="0" fillId="2" borderId="22" xfId="0" applyFill="1" applyBorder="1" applyAlignment="1">
      <alignment/>
    </xf>
    <xf numFmtId="0" fontId="11" fillId="2" borderId="0" xfId="0" applyFont="1" applyFill="1" applyAlignment="1">
      <alignment/>
    </xf>
    <xf numFmtId="0" fontId="19" fillId="4" borderId="0" xfId="0" applyFont="1" applyFill="1" applyAlignment="1">
      <alignment/>
    </xf>
    <xf numFmtId="0" fontId="20" fillId="2" borderId="0" xfId="0" applyFont="1" applyFill="1" applyBorder="1" applyAlignment="1">
      <alignment wrapText="1"/>
    </xf>
    <xf numFmtId="0" fontId="0" fillId="2" borderId="36" xfId="0" applyFill="1" applyBorder="1" applyAlignment="1">
      <alignment/>
    </xf>
    <xf numFmtId="0" fontId="0" fillId="2" borderId="37" xfId="0" applyFill="1" applyBorder="1" applyAlignment="1">
      <alignment/>
    </xf>
    <xf numFmtId="0" fontId="0" fillId="2" borderId="38" xfId="0" applyFill="1" applyBorder="1" applyAlignment="1">
      <alignment/>
    </xf>
    <xf numFmtId="0" fontId="17" fillId="2" borderId="21" xfId="0" applyFont="1" applyFill="1" applyBorder="1" applyAlignment="1">
      <alignment horizontal="center"/>
    </xf>
    <xf numFmtId="0" fontId="17" fillId="2" borderId="22" xfId="0" applyFont="1" applyFill="1" applyBorder="1" applyAlignment="1">
      <alignment horizontal="center"/>
    </xf>
    <xf numFmtId="0" fontId="17" fillId="2" borderId="39" xfId="0" applyFont="1" applyFill="1" applyBorder="1" applyAlignment="1">
      <alignment horizontal="center"/>
    </xf>
    <xf numFmtId="0" fontId="0" fillId="2" borderId="40" xfId="0" applyFill="1" applyBorder="1" applyAlignment="1">
      <alignment/>
    </xf>
    <xf numFmtId="0" fontId="0" fillId="2" borderId="41" xfId="0" applyFill="1" applyBorder="1" applyAlignment="1">
      <alignment horizontal="left"/>
    </xf>
    <xf numFmtId="0" fontId="0" fillId="2" borderId="41" xfId="0" applyFill="1" applyBorder="1" applyAlignment="1">
      <alignment/>
    </xf>
    <xf numFmtId="0" fontId="0" fillId="2" borderId="42" xfId="0" applyFill="1" applyBorder="1" applyAlignment="1">
      <alignment/>
    </xf>
    <xf numFmtId="0" fontId="0" fillId="2" borderId="26" xfId="0" applyFill="1" applyBorder="1" applyAlignment="1">
      <alignment/>
    </xf>
    <xf numFmtId="0" fontId="0" fillId="2" borderId="20" xfId="0" applyFill="1" applyBorder="1" applyAlignment="1">
      <alignment/>
    </xf>
    <xf numFmtId="0" fontId="0" fillId="2" borderId="43"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5" borderId="0" xfId="0" applyFill="1" applyAlignment="1">
      <alignment/>
    </xf>
    <xf numFmtId="0" fontId="0" fillId="6" borderId="0" xfId="0" applyFill="1" applyAlignment="1">
      <alignment/>
    </xf>
    <xf numFmtId="0" fontId="21" fillId="2" borderId="0" xfId="0" applyFont="1" applyFill="1" applyAlignment="1">
      <alignment/>
    </xf>
    <xf numFmtId="0" fontId="22" fillId="7" borderId="12" xfId="0" applyFont="1" applyFill="1" applyBorder="1" applyAlignment="1">
      <alignment/>
    </xf>
    <xf numFmtId="0" fontId="23" fillId="7" borderId="44" xfId="0" applyFont="1" applyFill="1" applyBorder="1" applyAlignment="1">
      <alignment/>
    </xf>
    <xf numFmtId="0" fontId="23" fillId="7" borderId="44" xfId="0" applyFont="1" applyFill="1" applyBorder="1" applyAlignment="1">
      <alignment horizontal="center"/>
    </xf>
    <xf numFmtId="0" fontId="23" fillId="7" borderId="45" xfId="0" applyFont="1" applyFill="1" applyBorder="1" applyAlignment="1">
      <alignment horizontal="center"/>
    </xf>
    <xf numFmtId="0" fontId="0" fillId="2" borderId="46" xfId="0" applyFill="1" applyBorder="1" applyAlignment="1">
      <alignment/>
    </xf>
    <xf numFmtId="0" fontId="0" fillId="2" borderId="41" xfId="0" applyFill="1" applyBorder="1" applyAlignment="1">
      <alignment horizontal="center"/>
    </xf>
    <xf numFmtId="0" fontId="0" fillId="2" borderId="42" xfId="0" applyFill="1" applyBorder="1" applyAlignment="1">
      <alignment horizontal="center"/>
    </xf>
    <xf numFmtId="0" fontId="0" fillId="2" borderId="47" xfId="0" applyFill="1" applyBorder="1" applyAlignment="1">
      <alignment/>
    </xf>
    <xf numFmtId="0" fontId="0" fillId="2" borderId="8" xfId="0" applyFill="1" applyBorder="1" applyAlignment="1">
      <alignment horizontal="center"/>
    </xf>
    <xf numFmtId="0" fontId="0" fillId="2" borderId="20" xfId="0" applyFill="1" applyBorder="1" applyAlignment="1">
      <alignment horizontal="center"/>
    </xf>
    <xf numFmtId="0" fontId="0" fillId="2" borderId="28" xfId="0" applyFill="1" applyBorder="1" applyAlignment="1">
      <alignment/>
    </xf>
    <xf numFmtId="0" fontId="0" fillId="2" borderId="48" xfId="0"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0" fontId="24" fillId="4" borderId="12" xfId="0" applyFont="1" applyFill="1" applyBorder="1" applyAlignment="1">
      <alignment/>
    </xf>
    <xf numFmtId="0" fontId="23" fillId="4" borderId="44" xfId="0" applyFont="1" applyFill="1" applyBorder="1" applyAlignment="1">
      <alignment/>
    </xf>
    <xf numFmtId="0" fontId="23" fillId="4" borderId="45" xfId="0" applyFont="1" applyFill="1" applyBorder="1" applyAlignment="1">
      <alignment/>
    </xf>
    <xf numFmtId="0" fontId="25" fillId="2" borderId="9" xfId="0" applyFont="1" applyFill="1" applyBorder="1" applyAlignment="1">
      <alignment horizontal="center"/>
    </xf>
    <xf numFmtId="0" fontId="0" fillId="2" borderId="4" xfId="0" applyFill="1" applyBorder="1" applyAlignment="1">
      <alignment/>
    </xf>
    <xf numFmtId="0" fontId="0" fillId="2" borderId="6"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25" fillId="2" borderId="11" xfId="0" applyFont="1"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 xfId="0" applyFill="1" applyBorder="1" applyAlignment="1">
      <alignment horizontal="center"/>
    </xf>
    <xf numFmtId="0" fontId="0" fillId="2" borderId="10" xfId="0" applyFill="1" applyBorder="1" applyAlignment="1">
      <alignment horizontal="center"/>
    </xf>
    <xf numFmtId="0" fontId="0" fillId="2" borderId="49" xfId="0" applyFill="1" applyBorder="1" applyAlignment="1">
      <alignment/>
    </xf>
    <xf numFmtId="0" fontId="0" fillId="2" borderId="9" xfId="0" applyFill="1" applyBorder="1" applyAlignment="1">
      <alignment/>
    </xf>
    <xf numFmtId="0" fontId="0" fillId="2" borderId="3" xfId="0" applyFill="1" applyBorder="1" applyAlignment="1">
      <alignment/>
    </xf>
    <xf numFmtId="0" fontId="0" fillId="2" borderId="21" xfId="0" applyFill="1" applyBorder="1" applyAlignment="1">
      <alignment/>
    </xf>
    <xf numFmtId="0" fontId="0" fillId="2" borderId="27" xfId="0" applyFill="1" applyBorder="1" applyAlignment="1">
      <alignment/>
    </xf>
    <xf numFmtId="0" fontId="0" fillId="2" borderId="11" xfId="0" applyFill="1" applyBorder="1" applyAlignment="1">
      <alignment/>
    </xf>
    <xf numFmtId="14" fontId="0" fillId="2" borderId="0" xfId="0" applyNumberFormat="1" applyFill="1" applyAlignment="1">
      <alignment/>
    </xf>
    <xf numFmtId="0" fontId="24" fillId="7" borderId="12" xfId="0" applyFont="1" applyFill="1" applyBorder="1" applyAlignment="1">
      <alignment/>
    </xf>
    <xf numFmtId="0" fontId="24" fillId="7" borderId="44" xfId="0" applyFont="1" applyFill="1" applyBorder="1" applyAlignment="1">
      <alignment/>
    </xf>
    <xf numFmtId="0" fontId="24" fillId="7" borderId="44" xfId="0" applyFont="1" applyFill="1" applyBorder="1" applyAlignment="1">
      <alignment horizontal="center"/>
    </xf>
    <xf numFmtId="0" fontId="24" fillId="7" borderId="45" xfId="0" applyFont="1" applyFill="1" applyBorder="1" applyAlignment="1">
      <alignment horizontal="center"/>
    </xf>
    <xf numFmtId="0" fontId="0" fillId="2" borderId="27" xfId="0" applyFont="1" applyFill="1" applyBorder="1" applyAlignment="1">
      <alignment/>
    </xf>
    <xf numFmtId="0" fontId="0" fillId="2" borderId="50" xfId="0" applyFont="1" applyFill="1" applyBorder="1" applyAlignment="1">
      <alignment/>
    </xf>
    <xf numFmtId="0" fontId="0" fillId="2" borderId="30" xfId="0" applyFont="1" applyFill="1" applyBorder="1" applyAlignment="1">
      <alignment/>
    </xf>
    <xf numFmtId="0" fontId="0" fillId="2" borderId="30" xfId="0" applyFont="1" applyFill="1" applyBorder="1" applyAlignment="1">
      <alignment horizontal="center"/>
    </xf>
    <xf numFmtId="0" fontId="0" fillId="2" borderId="50" xfId="0" applyFont="1" applyFill="1" applyBorder="1" applyAlignment="1">
      <alignment horizontal="center"/>
    </xf>
    <xf numFmtId="0" fontId="0" fillId="2" borderId="51" xfId="0" applyFont="1" applyFill="1" applyBorder="1" applyAlignment="1">
      <alignment horizontal="center"/>
    </xf>
    <xf numFmtId="0" fontId="0" fillId="2" borderId="6" xfId="0" applyFont="1" applyFill="1" applyBorder="1" applyAlignment="1">
      <alignment horizontal="center"/>
    </xf>
    <xf numFmtId="0" fontId="0" fillId="2" borderId="0" xfId="0" applyFont="1" applyFill="1" applyAlignment="1">
      <alignment/>
    </xf>
    <xf numFmtId="0" fontId="0" fillId="2" borderId="21" xfId="0" applyFont="1" applyFill="1" applyBorder="1" applyAlignment="1">
      <alignment/>
    </xf>
    <xf numFmtId="0" fontId="0" fillId="2" borderId="22" xfId="0"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horizontal="center"/>
    </xf>
    <xf numFmtId="0" fontId="0" fillId="2" borderId="22" xfId="0" applyFont="1" applyFill="1" applyBorder="1" applyAlignment="1">
      <alignment horizontal="center"/>
    </xf>
    <xf numFmtId="0" fontId="0" fillId="2" borderId="3" xfId="0" applyFont="1" applyFill="1" applyBorder="1" applyAlignment="1">
      <alignment horizontal="center"/>
    </xf>
    <xf numFmtId="0" fontId="0" fillId="2" borderId="28" xfId="0" applyFont="1" applyFill="1" applyBorder="1" applyAlignment="1">
      <alignment/>
    </xf>
    <xf numFmtId="0" fontId="0" fillId="2" borderId="28" xfId="0" applyFont="1" applyFill="1" applyBorder="1" applyAlignment="1">
      <alignment horizontal="center"/>
    </xf>
    <xf numFmtId="0" fontId="0" fillId="2" borderId="36" xfId="0" applyFont="1" applyFill="1" applyBorder="1" applyAlignment="1">
      <alignment/>
    </xf>
    <xf numFmtId="0" fontId="0" fillId="2" borderId="37" xfId="0" applyFont="1" applyFill="1" applyBorder="1" applyAlignment="1">
      <alignment/>
    </xf>
    <xf numFmtId="0" fontId="0" fillId="2" borderId="52" xfId="0" applyFont="1" applyFill="1" applyBorder="1" applyAlignment="1">
      <alignment/>
    </xf>
    <xf numFmtId="0" fontId="0" fillId="2" borderId="52" xfId="0" applyFont="1" applyFill="1" applyBorder="1" applyAlignment="1">
      <alignment horizontal="center"/>
    </xf>
    <xf numFmtId="0" fontId="0" fillId="2" borderId="37" xfId="0" applyFont="1" applyFill="1" applyBorder="1" applyAlignment="1">
      <alignment horizontal="center"/>
    </xf>
    <xf numFmtId="0" fontId="0" fillId="2" borderId="49" xfId="0" applyFont="1" applyFill="1" applyBorder="1" applyAlignment="1">
      <alignment horizontal="center"/>
    </xf>
    <xf numFmtId="0" fontId="0" fillId="2" borderId="0" xfId="0" applyFont="1" applyFill="1" applyAlignment="1">
      <alignment horizontal="center"/>
    </xf>
    <xf numFmtId="0" fontId="11" fillId="2" borderId="0" xfId="0" applyFont="1" applyFill="1" applyAlignment="1">
      <alignment/>
    </xf>
    <xf numFmtId="0" fontId="0" fillId="2" borderId="0" xfId="0" applyFill="1" applyAlignment="1">
      <alignment horizontal="center"/>
    </xf>
    <xf numFmtId="0" fontId="26" fillId="7" borderId="44" xfId="0" applyFont="1" applyFill="1" applyBorder="1" applyAlignment="1">
      <alignment/>
    </xf>
    <xf numFmtId="0" fontId="26" fillId="7" borderId="45" xfId="0" applyFont="1" applyFill="1" applyBorder="1" applyAlignment="1">
      <alignment/>
    </xf>
    <xf numFmtId="0" fontId="0" fillId="2" borderId="10" xfId="0" applyFont="1" applyFill="1" applyBorder="1" applyAlignment="1">
      <alignment horizontal="center"/>
    </xf>
    <xf numFmtId="0" fontId="0" fillId="2" borderId="21" xfId="0"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Alignment="1">
      <alignment horizontal="center"/>
    </xf>
    <xf numFmtId="0" fontId="0" fillId="2" borderId="11" xfId="0" applyFont="1" applyFill="1" applyBorder="1" applyAlignment="1">
      <alignment horizontal="center"/>
    </xf>
    <xf numFmtId="0" fontId="0" fillId="2" borderId="27" xfId="0" applyFont="1" applyFill="1" applyBorder="1" applyAlignment="1">
      <alignment horizontal="center"/>
    </xf>
    <xf numFmtId="0" fontId="0" fillId="2" borderId="6" xfId="0" applyFont="1" applyFill="1" applyBorder="1" applyAlignment="1">
      <alignment horizontal="center"/>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2" borderId="9" xfId="0" applyFont="1" applyFill="1" applyBorder="1" applyAlignment="1">
      <alignment horizontal="center"/>
    </xf>
    <xf numFmtId="0" fontId="0" fillId="2" borderId="53" xfId="0" applyFont="1" applyFill="1" applyBorder="1" applyAlignment="1">
      <alignment horizontal="center"/>
    </xf>
    <xf numFmtId="0" fontId="0" fillId="2" borderId="49" xfId="0" applyFont="1" applyFill="1" applyBorder="1" applyAlignment="1">
      <alignment horizontal="left"/>
    </xf>
    <xf numFmtId="0" fontId="0" fillId="2" borderId="36" xfId="0" applyFont="1" applyFill="1" applyBorder="1" applyAlignment="1">
      <alignment horizontal="left"/>
    </xf>
    <xf numFmtId="0" fontId="0" fillId="2" borderId="0" xfId="0" applyFont="1" applyFill="1" applyAlignment="1">
      <alignment/>
    </xf>
    <xf numFmtId="0" fontId="0" fillId="2" borderId="2" xfId="0" applyFont="1" applyFill="1" applyBorder="1" applyAlignment="1">
      <alignment horizontal="center"/>
    </xf>
    <xf numFmtId="0" fontId="0" fillId="2" borderId="3" xfId="0" applyFont="1" applyFill="1" applyBorder="1" applyAlignment="1">
      <alignment horizontal="left"/>
    </xf>
    <xf numFmtId="0" fontId="0" fillId="2" borderId="21" xfId="0" applyFont="1" applyFill="1" applyBorder="1" applyAlignment="1">
      <alignment horizontal="left"/>
    </xf>
    <xf numFmtId="16" fontId="0" fillId="2" borderId="3" xfId="0" applyNumberFormat="1" applyFont="1" applyFill="1" applyBorder="1" applyAlignment="1">
      <alignment horizontal="left"/>
    </xf>
    <xf numFmtId="0" fontId="0" fillId="2" borderId="11" xfId="0" applyFont="1" applyFill="1" applyBorder="1" applyAlignment="1">
      <alignment horizontal="left"/>
    </xf>
    <xf numFmtId="0" fontId="0" fillId="2" borderId="4" xfId="0" applyFont="1" applyFill="1" applyBorder="1" applyAlignment="1">
      <alignment horizontal="center"/>
    </xf>
    <xf numFmtId="0" fontId="0" fillId="2" borderId="6" xfId="0" applyFont="1" applyFill="1" applyBorder="1" applyAlignment="1">
      <alignment horizontal="left"/>
    </xf>
    <xf numFmtId="0" fontId="0" fillId="2" borderId="27" xfId="0" applyFont="1" applyFill="1" applyBorder="1" applyAlignment="1">
      <alignment horizontal="left"/>
    </xf>
    <xf numFmtId="0" fontId="1" fillId="2" borderId="0" xfId="0" applyFont="1" applyFill="1" applyAlignment="1">
      <alignment/>
    </xf>
    <xf numFmtId="15" fontId="0" fillId="0" borderId="0" xfId="0" applyNumberFormat="1" applyAlignment="1">
      <alignment horizontal="center"/>
    </xf>
    <xf numFmtId="0" fontId="0" fillId="0" borderId="0" xfId="0" applyNumberFormat="1" applyAlignment="1" applyProtection="1">
      <alignment horizontal="center"/>
      <protection locked="0"/>
    </xf>
    <xf numFmtId="0" fontId="0" fillId="8" borderId="0" xfId="0" applyNumberFormat="1" applyFill="1" applyAlignment="1" applyProtection="1">
      <alignment/>
      <protection locked="0"/>
    </xf>
    <xf numFmtId="172" fontId="0" fillId="0" borderId="0" xfId="0" applyNumberFormat="1" applyAlignment="1" applyProtection="1">
      <alignment horizontal="right"/>
      <protection locked="0"/>
    </xf>
    <xf numFmtId="15" fontId="0" fillId="0" borderId="0" xfId="0" applyNumberFormat="1" applyAlignment="1" applyProtection="1">
      <alignment horizontal="center"/>
      <protection locked="0"/>
    </xf>
    <xf numFmtId="0" fontId="0" fillId="0" borderId="0" xfId="0" applyNumberFormat="1" applyAlignment="1" applyProtection="1">
      <alignment/>
      <protection locked="0"/>
    </xf>
    <xf numFmtId="173" fontId="0" fillId="0" borderId="0" xfId="0" applyNumberFormat="1" applyAlignment="1" applyProtection="1">
      <alignment/>
      <protection locked="0"/>
    </xf>
    <xf numFmtId="173" fontId="0" fillId="0" borderId="0" xfId="0" applyNumberFormat="1" applyAlignment="1" applyProtection="1">
      <alignment horizontal="right"/>
      <protection locked="0"/>
    </xf>
    <xf numFmtId="174" fontId="0" fillId="0" borderId="0" xfId="0" applyNumberFormat="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lignment horizontal="right"/>
    </xf>
    <xf numFmtId="0" fontId="6" fillId="0" borderId="0" xfId="0" applyFont="1" applyAlignment="1">
      <alignment/>
    </xf>
    <xf numFmtId="0" fontId="11" fillId="0" borderId="0" xfId="0" applyFont="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quotePrefix="1">
      <alignment/>
    </xf>
    <xf numFmtId="0" fontId="0" fillId="0" borderId="11" xfId="0" applyBorder="1" applyAlignment="1">
      <alignment/>
    </xf>
    <xf numFmtId="0" fontId="8" fillId="0" borderId="0" xfId="0" applyFont="1" applyAlignment="1">
      <alignment/>
    </xf>
    <xf numFmtId="0" fontId="27" fillId="0" borderId="0" xfId="0" applyFont="1" applyAlignment="1">
      <alignment horizontal="right"/>
    </xf>
    <xf numFmtId="176" fontId="0" fillId="0" borderId="0" xfId="0" applyNumberFormat="1" applyAlignment="1">
      <alignment/>
    </xf>
    <xf numFmtId="0" fontId="28" fillId="0" borderId="8" xfId="0" applyFont="1" applyBorder="1" applyAlignment="1">
      <alignment horizontal="center" vertical="top" wrapText="1"/>
    </xf>
    <xf numFmtId="0" fontId="28" fillId="0" borderId="7" xfId="0" applyFont="1" applyBorder="1" applyAlignment="1">
      <alignment horizontal="center" vertical="top" wrapText="1"/>
    </xf>
    <xf numFmtId="0" fontId="29" fillId="0" borderId="7" xfId="0" applyFont="1" applyBorder="1" applyAlignment="1">
      <alignment horizontal="center" vertical="top" wrapText="1"/>
    </xf>
    <xf numFmtId="0" fontId="28" fillId="0" borderId="25" xfId="0" applyFont="1" applyBorder="1" applyAlignment="1">
      <alignment horizontal="center" vertical="top" wrapText="1"/>
    </xf>
    <xf numFmtId="3" fontId="28" fillId="0" borderId="23" xfId="0" applyNumberFormat="1" applyFont="1" applyBorder="1" applyAlignment="1">
      <alignment horizontal="center" vertical="top" wrapText="1"/>
    </xf>
    <xf numFmtId="0" fontId="28" fillId="0" borderId="23" xfId="0" applyFont="1" applyBorder="1" applyAlignment="1">
      <alignment horizontal="center" vertical="top" wrapText="1"/>
    </xf>
    <xf numFmtId="0" fontId="29" fillId="0" borderId="23" xfId="0" applyFont="1" applyBorder="1" applyAlignment="1">
      <alignment horizontal="center" vertical="top" wrapText="1"/>
    </xf>
    <xf numFmtId="0" fontId="30" fillId="0" borderId="0" xfId="0" applyFont="1" applyAlignment="1">
      <alignment/>
    </xf>
    <xf numFmtId="0" fontId="31" fillId="0" borderId="0" xfId="0" applyFont="1" applyAlignment="1">
      <alignment/>
    </xf>
    <xf numFmtId="0" fontId="0" fillId="2" borderId="25" xfId="0" applyFill="1" applyBorder="1" applyAlignment="1">
      <alignment horizontal="center" wrapText="1"/>
    </xf>
    <xf numFmtId="0" fontId="0" fillId="2" borderId="23" xfId="0" applyFill="1" applyBorder="1" applyAlignment="1">
      <alignment horizontal="center" wrapText="1"/>
    </xf>
    <xf numFmtId="0" fontId="11" fillId="2" borderId="23" xfId="0" applyFont="1" applyFill="1" applyBorder="1" applyAlignment="1">
      <alignment horizontal="center" wrapText="1"/>
    </xf>
    <xf numFmtId="3" fontId="0" fillId="0" borderId="25" xfId="0" applyNumberFormat="1" applyBorder="1" applyAlignment="1">
      <alignment horizontal="center" wrapText="1"/>
    </xf>
    <xf numFmtId="183" fontId="0" fillId="0" borderId="23" xfId="0" applyNumberFormat="1" applyBorder="1" applyAlignment="1">
      <alignment horizontal="center" wrapText="1"/>
    </xf>
    <xf numFmtId="0" fontId="19" fillId="4" borderId="0" xfId="0" applyFont="1" applyFill="1" applyAlignment="1">
      <alignment horizontal="left"/>
    </xf>
    <xf numFmtId="0" fontId="24" fillId="7" borderId="2" xfId="0" applyFont="1" applyFill="1" applyBorder="1" applyAlignment="1">
      <alignment/>
    </xf>
    <xf numFmtId="0" fontId="0" fillId="0" borderId="0" xfId="0" applyAlignment="1">
      <alignment/>
    </xf>
    <xf numFmtId="0" fontId="24" fillId="7" borderId="0" xfId="0" applyFont="1" applyFill="1" applyBorder="1" applyAlignment="1">
      <alignment/>
    </xf>
    <xf numFmtId="0" fontId="33" fillId="2" borderId="8" xfId="0" applyFont="1" applyFill="1" applyBorder="1" applyAlignment="1">
      <alignment/>
    </xf>
    <xf numFmtId="0" fontId="13" fillId="0" borderId="54" xfId="0" applyFont="1" applyFill="1" applyBorder="1" applyAlignment="1">
      <alignment/>
    </xf>
    <xf numFmtId="0" fontId="13" fillId="0" borderId="55" xfId="0" applyFont="1" applyFill="1" applyBorder="1" applyAlignment="1">
      <alignment/>
    </xf>
    <xf numFmtId="0" fontId="13" fillId="0" borderId="56" xfId="0" applyFont="1" applyFill="1" applyBorder="1" applyAlignment="1">
      <alignment/>
    </xf>
    <xf numFmtId="0" fontId="13" fillId="0" borderId="57" xfId="0" applyFont="1" applyFill="1" applyBorder="1" applyAlignment="1">
      <alignment/>
    </xf>
    <xf numFmtId="0" fontId="13" fillId="0" borderId="58" xfId="0" applyFont="1" applyFill="1" applyBorder="1" applyAlignment="1">
      <alignment/>
    </xf>
    <xf numFmtId="0" fontId="13" fillId="0" borderId="59" xfId="0" applyFont="1" applyFill="1" applyBorder="1" applyAlignment="1">
      <alignment/>
    </xf>
    <xf numFmtId="0" fontId="13" fillId="0" borderId="52" xfId="0" applyFont="1" applyFill="1" applyBorder="1" applyAlignment="1">
      <alignment/>
    </xf>
    <xf numFmtId="0" fontId="17" fillId="0" borderId="53" xfId="0" applyFont="1" applyFill="1" applyBorder="1" applyAlignment="1">
      <alignment/>
    </xf>
    <xf numFmtId="0" fontId="0" fillId="0" borderId="59" xfId="0" applyFill="1" applyBorder="1" applyAlignment="1">
      <alignment/>
    </xf>
    <xf numFmtId="0" fontId="0" fillId="0" borderId="49" xfId="0" applyFill="1" applyBorder="1" applyAlignment="1">
      <alignment/>
    </xf>
    <xf numFmtId="0" fontId="0" fillId="0" borderId="59" xfId="0" applyFill="1" applyBorder="1" applyAlignment="1">
      <alignment horizontal="center"/>
    </xf>
    <xf numFmtId="0" fontId="0" fillId="0" borderId="49" xfId="0" applyFill="1" applyBorder="1" applyAlignment="1">
      <alignment horizontal="center"/>
    </xf>
    <xf numFmtId="0" fontId="0" fillId="0" borderId="2" xfId="0" applyFill="1" applyBorder="1" applyAlignment="1">
      <alignment horizontal="left"/>
    </xf>
    <xf numFmtId="0" fontId="0" fillId="0" borderId="0" xfId="0" applyFill="1" applyBorder="1" applyAlignment="1">
      <alignment/>
    </xf>
    <xf numFmtId="0" fontId="0" fillId="0" borderId="3" xfId="0" applyFill="1" applyBorder="1" applyAlignment="1">
      <alignment/>
    </xf>
    <xf numFmtId="0" fontId="0" fillId="0" borderId="2" xfId="0" applyFill="1" applyBorder="1" applyAlignment="1">
      <alignment/>
    </xf>
    <xf numFmtId="0" fontId="0" fillId="0" borderId="0" xfId="0" applyFill="1" applyBorder="1" applyAlignment="1">
      <alignment horizontal="center"/>
    </xf>
    <xf numFmtId="0" fontId="0" fillId="0" borderId="3" xfId="0" applyFill="1" applyBorder="1" applyAlignment="1">
      <alignment horizontal="center"/>
    </xf>
    <xf numFmtId="0" fontId="2" fillId="0" borderId="60" xfId="0" applyFont="1" applyBorder="1" applyAlignment="1">
      <alignment horizontal="center" wrapText="1"/>
    </xf>
    <xf numFmtId="0" fontId="0" fillId="0" borderId="8" xfId="0" applyBorder="1" applyAlignment="1" applyProtection="1">
      <alignment/>
      <protection locked="0"/>
    </xf>
    <xf numFmtId="169" fontId="0" fillId="6" borderId="8" xfId="0" applyNumberFormat="1" applyFill="1" applyBorder="1" applyAlignment="1">
      <alignment/>
    </xf>
    <xf numFmtId="176" fontId="0" fillId="6" borderId="8" xfId="0" applyNumberFormat="1" applyFill="1" applyBorder="1" applyAlignment="1">
      <alignment/>
    </xf>
    <xf numFmtId="176" fontId="0" fillId="0" borderId="8" xfId="0" applyNumberFormat="1" applyBorder="1" applyAlignment="1" applyProtection="1">
      <alignment/>
      <protection locked="0"/>
    </xf>
    <xf numFmtId="0" fontId="0" fillId="6" borderId="8" xfId="0" applyFill="1" applyBorder="1" applyAlignment="1">
      <alignment/>
    </xf>
    <xf numFmtId="169" fontId="0" fillId="0" borderId="8" xfId="0" applyNumberFormat="1" applyBorder="1" applyAlignment="1" applyProtection="1">
      <alignment/>
      <protection locked="0"/>
    </xf>
    <xf numFmtId="10" fontId="0" fillId="0" borderId="8" xfId="0" applyNumberFormat="1" applyBorder="1" applyAlignment="1">
      <alignment/>
    </xf>
    <xf numFmtId="183" fontId="0" fillId="6" borderId="8" xfId="0" applyNumberFormat="1" applyFill="1" applyBorder="1" applyAlignment="1">
      <alignment/>
    </xf>
    <xf numFmtId="169" fontId="0" fillId="0" borderId="8" xfId="0" applyNumberFormat="1" applyBorder="1" applyAlignment="1">
      <alignment/>
    </xf>
    <xf numFmtId="0" fontId="8" fillId="0" borderId="0" xfId="0" applyFont="1" applyAlignment="1">
      <alignment horizontal="right"/>
    </xf>
    <xf numFmtId="0" fontId="0" fillId="0" borderId="8" xfId="0" applyFont="1" applyBorder="1" applyAlignment="1">
      <alignment/>
    </xf>
    <xf numFmtId="0" fontId="0" fillId="0" borderId="61" xfId="0" applyBorder="1" applyAlignment="1">
      <alignment/>
    </xf>
    <xf numFmtId="0" fontId="0" fillId="0" borderId="19" xfId="0" applyBorder="1" applyAlignment="1">
      <alignment/>
    </xf>
    <xf numFmtId="0" fontId="0" fillId="0" borderId="1" xfId="0" applyBorder="1" applyAlignment="1">
      <alignment/>
    </xf>
    <xf numFmtId="0" fontId="0" fillId="0" borderId="62" xfId="0" applyBorder="1" applyAlignment="1">
      <alignment/>
    </xf>
    <xf numFmtId="0" fontId="0" fillId="0" borderId="23" xfId="0" applyBorder="1" applyAlignment="1">
      <alignment/>
    </xf>
    <xf numFmtId="0" fontId="0" fillId="0" borderId="63" xfId="0" applyFont="1" applyBorder="1" applyAlignment="1">
      <alignment/>
    </xf>
    <xf numFmtId="0" fontId="0" fillId="0" borderId="61" xfId="0" applyFont="1" applyBorder="1" applyAlignment="1">
      <alignment/>
    </xf>
    <xf numFmtId="0" fontId="0" fillId="0" borderId="47" xfId="0" applyFont="1" applyBorder="1" applyAlignment="1">
      <alignment/>
    </xf>
    <xf numFmtId="0" fontId="0" fillId="0" borderId="0" xfId="0" applyFont="1" applyBorder="1" applyAlignment="1">
      <alignment/>
    </xf>
    <xf numFmtId="0" fontId="0" fillId="0" borderId="64" xfId="0" applyFont="1" applyBorder="1" applyAlignment="1">
      <alignment/>
    </xf>
    <xf numFmtId="0" fontId="0" fillId="0" borderId="62" xfId="0" applyFont="1" applyBorder="1" applyAlignment="1">
      <alignment/>
    </xf>
    <xf numFmtId="0" fontId="0" fillId="6" borderId="8" xfId="0" applyFont="1" applyFill="1" applyBorder="1" applyAlignment="1">
      <alignment/>
    </xf>
    <xf numFmtId="0" fontId="0" fillId="0" borderId="0" xfId="0" applyAlignment="1">
      <alignment wrapText="1"/>
    </xf>
    <xf numFmtId="0" fontId="6" fillId="0" borderId="65" xfId="0" applyFont="1" applyFill="1" applyBorder="1" applyAlignment="1">
      <alignment horizontal="center" vertical="center" wrapText="1"/>
    </xf>
    <xf numFmtId="0" fontId="6" fillId="0" borderId="65" xfId="0" applyFont="1" applyFill="1" applyBorder="1" applyAlignment="1">
      <alignment vertical="center" wrapText="1"/>
    </xf>
    <xf numFmtId="0" fontId="43" fillId="0" borderId="66" xfId="0" applyFont="1" applyBorder="1" applyAlignment="1">
      <alignment horizontal="center"/>
    </xf>
    <xf numFmtId="0" fontId="6" fillId="0" borderId="0"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65" xfId="21" applyFont="1" applyFill="1" applyBorder="1" applyAlignment="1">
      <alignment horizontal="center" vertical="center" wrapText="1"/>
      <protection/>
    </xf>
    <xf numFmtId="0" fontId="0" fillId="0" borderId="65" xfId="21" applyFont="1" applyFill="1" applyBorder="1" applyAlignment="1">
      <alignment vertical="center" wrapText="1"/>
      <protection/>
    </xf>
    <xf numFmtId="0" fontId="0" fillId="0" borderId="65"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5" xfId="0" applyFont="1" applyFill="1" applyBorder="1" applyAlignment="1">
      <alignment vertical="center" wrapText="1"/>
    </xf>
    <xf numFmtId="0" fontId="36" fillId="3" borderId="12" xfId="0" applyFont="1" applyFill="1" applyBorder="1" applyAlignment="1">
      <alignment horizontal="left" vertical="center" indent="1"/>
    </xf>
    <xf numFmtId="0" fontId="36" fillId="3" borderId="44" xfId="0" applyFont="1" applyFill="1" applyBorder="1" applyAlignment="1">
      <alignment vertical="center"/>
    </xf>
    <xf numFmtId="0" fontId="36" fillId="3" borderId="45" xfId="0" applyFont="1" applyFill="1" applyBorder="1" applyAlignment="1">
      <alignment vertical="center"/>
    </xf>
    <xf numFmtId="0" fontId="36" fillId="0" borderId="0" xfId="0" applyFont="1" applyAlignment="1">
      <alignment vertical="center"/>
    </xf>
    <xf numFmtId="0" fontId="29" fillId="0" borderId="0" xfId="0" applyFont="1" applyAlignment="1">
      <alignment/>
    </xf>
    <xf numFmtId="0" fontId="37" fillId="0" borderId="67" xfId="0" applyFont="1" applyBorder="1" applyAlignment="1">
      <alignment horizontal="left" indent="1"/>
    </xf>
    <xf numFmtId="0" fontId="28" fillId="6" borderId="68" xfId="0" applyFont="1" applyFill="1" applyBorder="1" applyAlignment="1">
      <alignment horizontal="center"/>
    </xf>
    <xf numFmtId="0" fontId="37" fillId="6" borderId="68" xfId="0" applyFont="1" applyFill="1" applyBorder="1" applyAlignment="1">
      <alignment/>
    </xf>
    <xf numFmtId="0" fontId="28" fillId="6" borderId="68" xfId="0" applyFont="1" applyFill="1" applyBorder="1" applyAlignment="1">
      <alignment/>
    </xf>
    <xf numFmtId="0" fontId="28" fillId="0" borderId="0" xfId="0" applyFont="1" applyAlignment="1">
      <alignment/>
    </xf>
    <xf numFmtId="0" fontId="38" fillId="0" borderId="69" xfId="0" applyFont="1" applyFill="1" applyBorder="1" applyAlignment="1">
      <alignment horizontal="left" indent="1"/>
    </xf>
    <xf numFmtId="0" fontId="29" fillId="0" borderId="0" xfId="0" applyFont="1" applyFill="1" applyBorder="1" applyAlignment="1">
      <alignment/>
    </xf>
    <xf numFmtId="0" fontId="29" fillId="0" borderId="0" xfId="0" applyFont="1" applyFill="1" applyBorder="1" applyAlignment="1">
      <alignment horizontal="center"/>
    </xf>
    <xf numFmtId="0" fontId="38" fillId="0" borderId="0" xfId="0" applyFont="1" applyFill="1" applyBorder="1" applyAlignment="1">
      <alignment/>
    </xf>
    <xf numFmtId="0" fontId="29" fillId="0" borderId="70" xfId="0" applyFont="1" applyFill="1" applyBorder="1" applyAlignment="1">
      <alignment/>
    </xf>
    <xf numFmtId="0" fontId="29" fillId="0" borderId="0" xfId="0" applyFont="1" applyFill="1" applyAlignment="1">
      <alignment/>
    </xf>
    <xf numFmtId="44" fontId="29" fillId="0" borderId="0" xfId="17" applyFont="1" applyFill="1" applyBorder="1" applyAlignment="1">
      <alignment horizontal="center"/>
    </xf>
    <xf numFmtId="199" fontId="29" fillId="0" borderId="0" xfId="0" applyNumberFormat="1" applyFont="1" applyFill="1" applyBorder="1" applyAlignment="1">
      <alignment horizontal="center"/>
    </xf>
    <xf numFmtId="0" fontId="29" fillId="0" borderId="0" xfId="0" applyFont="1" applyFill="1" applyBorder="1" applyAlignment="1">
      <alignment horizontal="left" vertical="top" wrapText="1" indent="1"/>
    </xf>
    <xf numFmtId="197" fontId="29" fillId="0" borderId="0" xfId="0" applyNumberFormat="1" applyFont="1" applyFill="1" applyBorder="1" applyAlignment="1">
      <alignment horizontal="left" vertical="top" wrapText="1" indent="1"/>
    </xf>
    <xf numFmtId="0" fontId="29" fillId="0" borderId="70" xfId="0" applyFont="1" applyFill="1" applyBorder="1" applyAlignment="1">
      <alignment horizontal="left" vertical="top" wrapText="1" indent="1"/>
    </xf>
    <xf numFmtId="0" fontId="38" fillId="0" borderId="71" xfId="0" applyFont="1" applyFill="1" applyBorder="1" applyAlignment="1">
      <alignment horizontal="left" indent="1"/>
    </xf>
    <xf numFmtId="0" fontId="29" fillId="0" borderId="72" xfId="0" applyFont="1" applyFill="1" applyBorder="1" applyAlignment="1">
      <alignment horizontal="center"/>
    </xf>
    <xf numFmtId="0" fontId="38" fillId="0" borderId="72" xfId="0" applyFont="1" applyFill="1" applyBorder="1" applyAlignment="1">
      <alignment/>
    </xf>
    <xf numFmtId="0" fontId="29" fillId="0" borderId="72" xfId="0" applyFont="1" applyFill="1" applyBorder="1" applyAlignment="1">
      <alignment/>
    </xf>
    <xf numFmtId="0" fontId="38" fillId="0" borderId="0" xfId="0" applyFont="1" applyFill="1" applyAlignment="1">
      <alignment/>
    </xf>
    <xf numFmtId="0" fontId="38" fillId="6" borderId="8" xfId="0" applyFont="1" applyFill="1" applyBorder="1" applyAlignment="1">
      <alignment horizontal="left" indent="1"/>
    </xf>
    <xf numFmtId="0" fontId="29" fillId="0" borderId="47" xfId="0" applyFont="1" applyBorder="1" applyAlignment="1">
      <alignment/>
    </xf>
    <xf numFmtId="0" fontId="29" fillId="0" borderId="63" xfId="0" applyFont="1" applyBorder="1" applyAlignment="1">
      <alignment/>
    </xf>
    <xf numFmtId="0" fontId="29" fillId="0" borderId="61" xfId="0" applyFont="1" applyBorder="1" applyAlignment="1">
      <alignment/>
    </xf>
    <xf numFmtId="0" fontId="29" fillId="0" borderId="19" xfId="0" applyFont="1" applyBorder="1" applyAlignment="1">
      <alignment/>
    </xf>
    <xf numFmtId="0" fontId="40" fillId="0" borderId="47" xfId="0" applyFont="1" applyBorder="1" applyAlignment="1">
      <alignment horizontal="left" indent="1"/>
    </xf>
    <xf numFmtId="0" fontId="40" fillId="0" borderId="64" xfId="0" applyFont="1" applyBorder="1" applyAlignment="1">
      <alignment horizontal="left" indent="1"/>
    </xf>
    <xf numFmtId="0" fontId="41" fillId="0" borderId="64" xfId="0" applyFont="1" applyBorder="1" applyAlignment="1">
      <alignment horizontal="left" vertical="top" wrapText="1"/>
    </xf>
    <xf numFmtId="0" fontId="41" fillId="0" borderId="62" xfId="0" applyFont="1" applyBorder="1" applyAlignment="1">
      <alignment horizontal="left" vertical="top" wrapText="1"/>
    </xf>
    <xf numFmtId="0" fontId="41" fillId="0" borderId="23" xfId="0" applyFont="1" applyBorder="1" applyAlignment="1">
      <alignment horizontal="left" vertical="top" wrapText="1"/>
    </xf>
    <xf numFmtId="0" fontId="39" fillId="0" borderId="16" xfId="0" applyFont="1" applyBorder="1" applyAlignment="1">
      <alignment horizontal="left" indent="1"/>
    </xf>
    <xf numFmtId="0" fontId="39" fillId="0" borderId="73" xfId="0" applyFont="1" applyBorder="1" applyAlignment="1">
      <alignment/>
    </xf>
    <xf numFmtId="0" fontId="29" fillId="0" borderId="73" xfId="0" applyFont="1" applyBorder="1" applyAlignment="1">
      <alignment/>
    </xf>
    <xf numFmtId="0" fontId="29" fillId="0" borderId="7" xfId="0" applyFont="1" applyBorder="1" applyAlignment="1">
      <alignment/>
    </xf>
    <xf numFmtId="0" fontId="29" fillId="0" borderId="0" xfId="0" applyFont="1" applyBorder="1" applyAlignment="1">
      <alignment/>
    </xf>
    <xf numFmtId="0" fontId="29" fillId="0" borderId="1" xfId="0" applyFont="1" applyBorder="1" applyAlignment="1">
      <alignment/>
    </xf>
    <xf numFmtId="0" fontId="29" fillId="0" borderId="0" xfId="0" applyFont="1" applyBorder="1" applyAlignment="1">
      <alignment horizontal="left" vertical="top" wrapText="1" indent="1"/>
    </xf>
    <xf numFmtId="0" fontId="29" fillId="0" borderId="47" xfId="0" applyFont="1" applyBorder="1" applyAlignment="1">
      <alignment horizontal="left" vertical="top" wrapText="1" indent="1"/>
    </xf>
    <xf numFmtId="0" fontId="38" fillId="6" borderId="16" xfId="0" applyFont="1" applyFill="1" applyBorder="1" applyAlignment="1">
      <alignment horizontal="left" indent="1"/>
    </xf>
    <xf numFmtId="0" fontId="38" fillId="0" borderId="0" xfId="0" applyFont="1" applyBorder="1" applyAlignment="1">
      <alignment/>
    </xf>
    <xf numFmtId="0" fontId="29" fillId="0" borderId="64" xfId="0" applyFont="1" applyBorder="1" applyAlignment="1">
      <alignment horizontal="left" vertical="top" wrapText="1" indent="1"/>
    </xf>
    <xf numFmtId="0" fontId="29" fillId="0" borderId="23" xfId="0" applyFont="1" applyBorder="1" applyAlignment="1">
      <alignment horizontal="left" vertical="top" wrapText="1" indent="1"/>
    </xf>
    <xf numFmtId="199" fontId="29" fillId="0" borderId="0" xfId="0" applyNumberFormat="1" applyFont="1" applyBorder="1" applyAlignment="1">
      <alignment horizontal="left" vertical="top" wrapText="1" indent="1"/>
    </xf>
    <xf numFmtId="0" fontId="0" fillId="0" borderId="0" xfId="0" applyAlignment="1">
      <alignment vertical="top" wrapText="1"/>
    </xf>
    <xf numFmtId="0" fontId="29" fillId="0" borderId="47" xfId="0" applyFont="1" applyBorder="1" applyAlignment="1">
      <alignment vertical="top"/>
    </xf>
    <xf numFmtId="0" fontId="29" fillId="0" borderId="0" xfId="0" applyFont="1" applyBorder="1" applyAlignment="1">
      <alignment vertical="top"/>
    </xf>
    <xf numFmtId="0" fontId="29" fillId="0" borderId="1" xfId="0" applyFont="1" applyBorder="1" applyAlignment="1">
      <alignment vertical="top"/>
    </xf>
    <xf numFmtId="201" fontId="29" fillId="6" borderId="16" xfId="17" applyNumberFormat="1" applyFont="1" applyFill="1" applyBorder="1" applyAlignment="1">
      <alignment vertical="top"/>
    </xf>
    <xf numFmtId="0" fontId="29" fillId="6" borderId="73" xfId="0" applyFont="1" applyFill="1" applyBorder="1" applyAlignment="1">
      <alignment vertical="top"/>
    </xf>
    <xf numFmtId="0" fontId="29" fillId="6" borderId="7" xfId="0" applyFont="1" applyFill="1" applyBorder="1" applyAlignment="1">
      <alignment vertical="top"/>
    </xf>
    <xf numFmtId="0" fontId="29" fillId="0" borderId="64" xfId="0" applyFont="1" applyBorder="1" applyAlignment="1">
      <alignment vertical="top"/>
    </xf>
    <xf numFmtId="0" fontId="29" fillId="0" borderId="62" xfId="0" applyFont="1" applyBorder="1" applyAlignment="1">
      <alignment vertical="top"/>
    </xf>
    <xf numFmtId="0" fontId="29" fillId="0" borderId="23" xfId="0" applyFont="1" applyBorder="1" applyAlignment="1">
      <alignment vertical="top"/>
    </xf>
    <xf numFmtId="0" fontId="39" fillId="0" borderId="63" xfId="0" applyFont="1" applyBorder="1" applyAlignment="1">
      <alignment horizontal="left" indent="1"/>
    </xf>
    <xf numFmtId="0" fontId="39" fillId="0" borderId="61" xfId="0" applyFont="1" applyBorder="1" applyAlignment="1">
      <alignment/>
    </xf>
    <xf numFmtId="0" fontId="29" fillId="0" borderId="61" xfId="0" applyFont="1" applyFill="1" applyBorder="1" applyAlignment="1">
      <alignment/>
    </xf>
    <xf numFmtId="0" fontId="29" fillId="0" borderId="19" xfId="0" applyFont="1" applyFill="1" applyBorder="1" applyAlignment="1">
      <alignment/>
    </xf>
    <xf numFmtId="0" fontId="29" fillId="0" borderId="64" xfId="0" applyFont="1" applyBorder="1" applyAlignment="1">
      <alignment/>
    </xf>
    <xf numFmtId="0" fontId="29" fillId="0" borderId="62" xfId="0" applyFont="1" applyBorder="1" applyAlignment="1">
      <alignment/>
    </xf>
    <xf numFmtId="0" fontId="29" fillId="0" borderId="23" xfId="0" applyFont="1" applyBorder="1" applyAlignment="1">
      <alignment/>
    </xf>
    <xf numFmtId="0" fontId="6" fillId="0" borderId="66" xfId="0" applyFont="1" applyBorder="1" applyAlignment="1">
      <alignment horizontal="center"/>
    </xf>
    <xf numFmtId="0" fontId="0" fillId="0" borderId="66" xfId="0" applyBorder="1" applyAlignment="1">
      <alignment/>
    </xf>
    <xf numFmtId="0" fontId="0" fillId="0" borderId="53" xfId="0" applyBorder="1" applyAlignment="1">
      <alignment/>
    </xf>
    <xf numFmtId="0" fontId="8" fillId="0" borderId="0" xfId="0" applyFont="1" applyBorder="1" applyAlignment="1">
      <alignment horizontal="left"/>
    </xf>
    <xf numFmtId="0" fontId="8" fillId="0" borderId="0" xfId="0" applyFont="1" applyBorder="1" applyAlignment="1">
      <alignment/>
    </xf>
    <xf numFmtId="0" fontId="8" fillId="0" borderId="62" xfId="0" applyFont="1" applyBorder="1" applyAlignment="1">
      <alignment/>
    </xf>
    <xf numFmtId="0" fontId="8" fillId="0" borderId="0" xfId="0" applyFont="1" applyBorder="1" applyAlignment="1">
      <alignment horizontal="center"/>
    </xf>
    <xf numFmtId="0" fontId="8" fillId="0" borderId="3" xfId="0" applyFont="1" applyBorder="1" applyAlignment="1">
      <alignment/>
    </xf>
    <xf numFmtId="0" fontId="45" fillId="0" borderId="0" xfId="0" applyFont="1" applyBorder="1" applyAlignment="1">
      <alignment/>
    </xf>
    <xf numFmtId="0" fontId="45" fillId="0" borderId="0" xfId="0" applyFont="1" applyBorder="1" applyAlignment="1">
      <alignment/>
    </xf>
    <xf numFmtId="0" fontId="8" fillId="0" borderId="0" xfId="0" applyFont="1" applyBorder="1" applyAlignment="1">
      <alignment/>
    </xf>
    <xf numFmtId="0" fontId="8" fillId="0" borderId="62" xfId="0" applyFont="1" applyBorder="1" applyAlignment="1">
      <alignment horizontal="center"/>
    </xf>
    <xf numFmtId="0" fontId="0" fillId="0" borderId="0" xfId="0" applyBorder="1" applyAlignment="1">
      <alignment horizontal="left"/>
    </xf>
    <xf numFmtId="0" fontId="8" fillId="0" borderId="0" xfId="0" applyFont="1" applyFill="1" applyBorder="1" applyAlignment="1">
      <alignment horizontal="left"/>
    </xf>
    <xf numFmtId="0" fontId="0" fillId="0" borderId="73" xfId="0" applyFont="1" applyBorder="1" applyAlignment="1">
      <alignment/>
    </xf>
    <xf numFmtId="0" fontId="0" fillId="0" borderId="3" xfId="0" applyFont="1" applyBorder="1" applyAlignment="1">
      <alignment/>
    </xf>
    <xf numFmtId="0" fontId="26" fillId="0" borderId="0"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left"/>
    </xf>
    <xf numFmtId="0" fontId="0" fillId="0" borderId="0" xfId="0" applyBorder="1" applyAlignment="1">
      <alignment horizontal="center" vertical="center"/>
    </xf>
    <xf numFmtId="0" fontId="0" fillId="0" borderId="45" xfId="0" applyBorder="1" applyAlignment="1">
      <alignment horizontal="center"/>
    </xf>
    <xf numFmtId="0" fontId="0" fillId="0" borderId="13" xfId="0" applyBorder="1" applyAlignment="1">
      <alignment horizont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6" fillId="0" borderId="40" xfId="0" applyFont="1" applyBorder="1" applyAlignment="1">
      <alignment horizontal="center"/>
    </xf>
    <xf numFmtId="0" fontId="6" fillId="0" borderId="41" xfId="0" applyFont="1"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6" xfId="0" applyBorder="1" applyAlignment="1">
      <alignment wrapText="1"/>
    </xf>
    <xf numFmtId="0" fontId="0" fillId="0" borderId="8" xfId="0" applyBorder="1" applyAlignment="1">
      <alignment wrapText="1"/>
    </xf>
    <xf numFmtId="0" fontId="0" fillId="0" borderId="20" xfId="0" applyBorder="1" applyAlignment="1">
      <alignment wrapText="1"/>
    </xf>
    <xf numFmtId="0" fontId="0" fillId="0" borderId="43" xfId="0" applyBorder="1" applyAlignment="1">
      <alignment wrapText="1"/>
    </xf>
    <xf numFmtId="0" fontId="0" fillId="0" borderId="31" xfId="0" applyBorder="1" applyAlignment="1">
      <alignment wrapText="1"/>
    </xf>
    <xf numFmtId="0" fontId="0" fillId="0" borderId="32" xfId="0" applyBorder="1" applyAlignment="1">
      <alignment wrapText="1"/>
    </xf>
    <xf numFmtId="0" fontId="46" fillId="0" borderId="0" xfId="0" applyFont="1" applyAlignment="1">
      <alignment/>
    </xf>
    <xf numFmtId="0" fontId="46" fillId="0" borderId="0" xfId="0" applyFont="1" applyAlignment="1">
      <alignment wrapText="1"/>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8" xfId="0" applyBorder="1" applyAlignment="1">
      <alignment horizontal="center" vertical="center"/>
    </xf>
    <xf numFmtId="0" fontId="0" fillId="0" borderId="79" xfId="0" applyBorder="1" applyAlignment="1">
      <alignment/>
    </xf>
    <xf numFmtId="0" fontId="46" fillId="0" borderId="13" xfId="0" applyFont="1" applyBorder="1" applyAlignment="1">
      <alignment vertical="center" wrapText="1"/>
    </xf>
    <xf numFmtId="0" fontId="46" fillId="0" borderId="13" xfId="0" applyFont="1" applyBorder="1" applyAlignment="1">
      <alignment wrapText="1"/>
    </xf>
    <xf numFmtId="0" fontId="46" fillId="0" borderId="80" xfId="0" applyFont="1" applyBorder="1" applyAlignment="1">
      <alignment textRotation="90" wrapText="1"/>
    </xf>
    <xf numFmtId="0" fontId="46" fillId="0" borderId="50" xfId="0" applyFont="1" applyBorder="1" applyAlignment="1">
      <alignment textRotation="90" wrapText="1"/>
    </xf>
    <xf numFmtId="0" fontId="46" fillId="0" borderId="28" xfId="0" applyFont="1" applyBorder="1" applyAlignment="1">
      <alignment textRotation="90" wrapText="1"/>
    </xf>
    <xf numFmtId="0" fontId="46" fillId="0" borderId="48" xfId="0" applyFont="1" applyBorder="1" applyAlignment="1">
      <alignment wrapText="1"/>
    </xf>
    <xf numFmtId="0" fontId="47" fillId="0" borderId="13" xfId="0" applyFont="1" applyBorder="1" applyAlignment="1">
      <alignment textRotation="90" wrapText="1"/>
    </xf>
    <xf numFmtId="0" fontId="46" fillId="0" borderId="8" xfId="0" applyFont="1" applyBorder="1" applyAlignment="1">
      <alignment textRotation="90" wrapText="1"/>
    </xf>
    <xf numFmtId="0" fontId="46" fillId="0" borderId="8" xfId="0" applyFont="1" applyBorder="1" applyAlignment="1">
      <alignment horizontal="center" wrapText="1"/>
    </xf>
    <xf numFmtId="0" fontId="46" fillId="0" borderId="81" xfId="0" applyFont="1" applyBorder="1" applyAlignment="1">
      <alignment wrapText="1"/>
    </xf>
    <xf numFmtId="0" fontId="0" fillId="0" borderId="25" xfId="0" applyBorder="1" applyAlignment="1">
      <alignment/>
    </xf>
    <xf numFmtId="0" fontId="0" fillId="0" borderId="64" xfId="0" applyBorder="1" applyAlignment="1">
      <alignment/>
    </xf>
    <xf numFmtId="0" fontId="0" fillId="0" borderId="81" xfId="0" applyBorder="1" applyAlignment="1">
      <alignment/>
    </xf>
    <xf numFmtId="0" fontId="46" fillId="0" borderId="82" xfId="0" applyFont="1" applyBorder="1" applyAlignment="1">
      <alignment wrapText="1"/>
    </xf>
    <xf numFmtId="0" fontId="0" fillId="0" borderId="82" xfId="0" applyBorder="1" applyAlignment="1">
      <alignment/>
    </xf>
    <xf numFmtId="0" fontId="46" fillId="0" borderId="83" xfId="0" applyFont="1" applyBorder="1" applyAlignment="1">
      <alignment wrapText="1"/>
    </xf>
    <xf numFmtId="0" fontId="0" fillId="0" borderId="84" xfId="0" applyBorder="1" applyAlignment="1">
      <alignment/>
    </xf>
    <xf numFmtId="0" fontId="46" fillId="0" borderId="10" xfId="0" applyFont="1" applyBorder="1" applyAlignment="1">
      <alignment wrapText="1"/>
    </xf>
    <xf numFmtId="0" fontId="47" fillId="0" borderId="13" xfId="0" applyFont="1" applyBorder="1" applyAlignment="1">
      <alignment wrapText="1"/>
    </xf>
    <xf numFmtId="0" fontId="0" fillId="0" borderId="30" xfId="0" applyBorder="1" applyAlignment="1">
      <alignment/>
    </xf>
    <xf numFmtId="0" fontId="0" fillId="0" borderId="85" xfId="0" applyBorder="1" applyAlignment="1">
      <alignment/>
    </xf>
    <xf numFmtId="0" fontId="46" fillId="0" borderId="8" xfId="0" applyFont="1" applyBorder="1" applyAlignment="1">
      <alignment vertical="center" wrapText="1"/>
    </xf>
    <xf numFmtId="0" fontId="0" fillId="0" borderId="0" xfId="0" applyAlignment="1">
      <alignment horizontal="right" textRotation="90" wrapText="1"/>
    </xf>
    <xf numFmtId="0" fontId="0" fillId="0" borderId="12" xfId="0" applyBorder="1" applyAlignment="1" applyProtection="1">
      <alignment/>
      <protection locked="0"/>
    </xf>
    <xf numFmtId="0" fontId="0" fillId="0" borderId="44" xfId="0" applyBorder="1" applyAlignment="1" applyProtection="1">
      <alignment wrapText="1"/>
      <protection locked="0"/>
    </xf>
    <xf numFmtId="0" fontId="0" fillId="0" borderId="8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0" xfId="0" applyBorder="1" applyAlignment="1" applyProtection="1">
      <alignment horizontal="center" vertical="center"/>
      <protection locked="0"/>
    </xf>
    <xf numFmtId="0" fontId="0" fillId="0" borderId="86" xfId="0" applyBorder="1" applyAlignment="1">
      <alignment/>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lignment/>
    </xf>
    <xf numFmtId="0" fontId="0" fillId="0" borderId="45" xfId="0" applyBorder="1" applyAlignment="1" applyProtection="1">
      <alignment/>
      <protection locked="0"/>
    </xf>
    <xf numFmtId="0" fontId="0" fillId="0" borderId="43" xfId="0" applyBorder="1" applyAlignment="1" applyProtection="1">
      <alignment horizontal="left" textRotation="90" wrapText="1"/>
      <protection locked="0"/>
    </xf>
    <xf numFmtId="0" fontId="0" fillId="0" borderId="31" xfId="0" applyBorder="1" applyAlignment="1" applyProtection="1">
      <alignment horizontal="left" textRotation="90" wrapText="1"/>
      <protection locked="0"/>
    </xf>
    <xf numFmtId="0" fontId="0" fillId="0" borderId="81"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horizontal="left" textRotation="90" wrapText="1"/>
      <protection locked="0"/>
    </xf>
    <xf numFmtId="0" fontId="0" fillId="0" borderId="82" xfId="0" applyBorder="1" applyAlignment="1" applyProtection="1">
      <alignment horizontal="center" vertical="center"/>
      <protection locked="0"/>
    </xf>
    <xf numFmtId="0" fontId="0" fillId="0" borderId="26" xfId="0" applyBorder="1" applyAlignment="1" applyProtection="1">
      <alignment/>
      <protection locked="0"/>
    </xf>
    <xf numFmtId="0" fontId="0" fillId="0" borderId="8" xfId="0" applyBorder="1" applyAlignment="1" applyProtection="1">
      <alignment horizontal="center" vertical="center"/>
      <protection locked="0"/>
    </xf>
    <xf numFmtId="0" fontId="0" fillId="0" borderId="20" xfId="0" applyBorder="1" applyAlignment="1">
      <alignment horizontal="center" vertical="center"/>
    </xf>
    <xf numFmtId="0" fontId="0" fillId="0" borderId="8" xfId="0" applyBorder="1" applyAlignment="1" applyProtection="1">
      <alignment horizontal="center" vertical="center" textRotation="90" wrapText="1"/>
      <protection locked="0"/>
    </xf>
    <xf numFmtId="0" fontId="0" fillId="0" borderId="85" xfId="0" applyBorder="1" applyAlignment="1" applyProtection="1">
      <alignment horizontal="center" vertical="center"/>
      <protection locked="0"/>
    </xf>
    <xf numFmtId="0" fontId="0" fillId="0" borderId="43" xfId="0" applyBorder="1" applyAlignment="1" applyProtection="1">
      <alignment/>
      <protection locked="0"/>
    </xf>
    <xf numFmtId="0" fontId="0" fillId="0" borderId="31" xfId="0" applyBorder="1" applyAlignment="1" applyProtection="1">
      <alignment horizontal="center" vertical="center" textRotation="90" wrapText="1"/>
      <protection locked="0"/>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2" xfId="0" applyBorder="1" applyAlignment="1">
      <alignment/>
    </xf>
    <xf numFmtId="0" fontId="0" fillId="0" borderId="45" xfId="0" applyBorder="1" applyAlignment="1">
      <alignment/>
    </xf>
    <xf numFmtId="0" fontId="0" fillId="0" borderId="80" xfId="0" applyBorder="1" applyAlignment="1">
      <alignment horizontal="center" vertical="center" textRotation="90" wrapText="1"/>
    </xf>
    <xf numFmtId="0" fontId="0" fillId="0" borderId="50" xfId="0" applyBorder="1" applyAlignment="1">
      <alignment horizontal="center" vertical="center" textRotation="90" wrapText="1"/>
    </xf>
    <xf numFmtId="0" fontId="0" fillId="0" borderId="86" xfId="0" applyBorder="1" applyAlignment="1">
      <alignment horizontal="center" vertical="center"/>
    </xf>
    <xf numFmtId="0" fontId="48" fillId="0" borderId="0" xfId="0" applyFont="1" applyAlignment="1">
      <alignment/>
    </xf>
    <xf numFmtId="0" fontId="8" fillId="0" borderId="2" xfId="0" applyFont="1" applyBorder="1" applyAlignment="1">
      <alignment/>
    </xf>
    <xf numFmtId="0" fontId="8" fillId="0" borderId="3" xfId="0" applyFont="1" applyBorder="1" applyAlignment="1">
      <alignment/>
    </xf>
    <xf numFmtId="0" fontId="10" fillId="0" borderId="0" xfId="0" applyFont="1" applyAlignment="1">
      <alignment horizontal="center" vertical="center" wrapText="1"/>
    </xf>
    <xf numFmtId="0" fontId="10" fillId="0" borderId="13" xfId="0" applyFont="1" applyBorder="1" applyAlignment="1">
      <alignment horizontal="center" vertical="center"/>
    </xf>
    <xf numFmtId="0" fontId="0" fillId="0" borderId="13" xfId="0" applyBorder="1" applyAlignment="1">
      <alignment horizontal="center" vertical="center" wrapText="1"/>
    </xf>
    <xf numFmtId="0" fontId="49" fillId="2" borderId="0" xfId="0" applyFont="1" applyFill="1" applyAlignment="1">
      <alignment horizontal="center" vertical="top" wrapText="1"/>
    </xf>
    <xf numFmtId="0" fontId="49" fillId="2" borderId="0" xfId="0" applyFont="1" applyFill="1" applyAlignment="1">
      <alignment/>
    </xf>
    <xf numFmtId="0" fontId="49" fillId="2" borderId="0" xfId="0" applyFont="1" applyFill="1" applyAlignment="1">
      <alignment vertical="top" wrapText="1"/>
    </xf>
    <xf numFmtId="0" fontId="49" fillId="2" borderId="0" xfId="0" applyFont="1" applyFill="1" applyAlignment="1">
      <alignment horizontal="center"/>
    </xf>
    <xf numFmtId="0" fontId="49" fillId="2" borderId="0" xfId="0" applyFont="1" applyFill="1" applyAlignment="1">
      <alignment horizontal="right"/>
    </xf>
    <xf numFmtId="0" fontId="49" fillId="2" borderId="62" xfId="0" applyFont="1" applyFill="1" applyBorder="1" applyAlignment="1">
      <alignment/>
    </xf>
    <xf numFmtId="0" fontId="0" fillId="0" borderId="1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8" fillId="3" borderId="8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13" xfId="0" applyFont="1" applyFill="1" applyBorder="1" applyAlignment="1">
      <alignment horizontal="center" vertical="center" textRotation="255" wrapText="1"/>
    </xf>
    <xf numFmtId="0" fontId="8" fillId="3" borderId="86" xfId="0" applyFont="1" applyFill="1" applyBorder="1" applyAlignment="1">
      <alignment horizontal="center" vertical="center" textRotation="255" wrapText="1"/>
    </xf>
    <xf numFmtId="0" fontId="8" fillId="3" borderId="44" xfId="0" applyFont="1" applyFill="1" applyBorder="1" applyAlignment="1">
      <alignment horizontal="center" vertical="center" wrapText="1"/>
    </xf>
    <xf numFmtId="0" fontId="0" fillId="2" borderId="80" xfId="0" applyFont="1" applyFill="1" applyBorder="1" applyAlignment="1">
      <alignment horizontal="center" vertical="top" wrapText="1"/>
    </xf>
    <xf numFmtId="0" fontId="0" fillId="2" borderId="51" xfId="0" applyFont="1" applyFill="1" applyBorder="1" applyAlignment="1">
      <alignment horizontal="center" vertical="top" wrapText="1"/>
    </xf>
    <xf numFmtId="0" fontId="0" fillId="2" borderId="50" xfId="0" applyFont="1" applyFill="1" applyBorder="1" applyAlignment="1">
      <alignment horizontal="left" vertical="top" wrapText="1"/>
    </xf>
    <xf numFmtId="0" fontId="0" fillId="2" borderId="13" xfId="0" applyFont="1" applyFill="1" applyBorder="1" applyAlignment="1">
      <alignment horizontal="center" vertical="top" textRotation="90" wrapText="1"/>
    </xf>
    <xf numFmtId="0" fontId="0" fillId="2" borderId="11" xfId="0" applyFont="1" applyFill="1" applyBorder="1" applyAlignment="1">
      <alignment horizontal="center" vertical="top" textRotation="90" wrapText="1"/>
    </xf>
    <xf numFmtId="0" fontId="0" fillId="2" borderId="87" xfId="0" applyFont="1" applyFill="1" applyBorder="1" applyAlignment="1">
      <alignment horizontal="center" vertical="top" wrapText="1"/>
    </xf>
    <xf numFmtId="0" fontId="0" fillId="2" borderId="50"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2" borderId="13" xfId="0" applyFont="1" applyFill="1" applyBorder="1" applyAlignment="1">
      <alignment horizontal="center" vertical="top" textRotation="255" wrapText="1"/>
    </xf>
    <xf numFmtId="0" fontId="0" fillId="2" borderId="87" xfId="0" applyFont="1" applyFill="1" applyBorder="1" applyAlignment="1">
      <alignment horizontal="center" vertical="top" textRotation="255" wrapText="1"/>
    </xf>
    <xf numFmtId="0" fontId="0" fillId="2" borderId="0" xfId="0" applyFont="1" applyFill="1" applyAlignment="1">
      <alignment vertical="top" wrapText="1"/>
    </xf>
    <xf numFmtId="49" fontId="0" fillId="0" borderId="40"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1" fontId="0" fillId="0" borderId="81" xfId="0" applyNumberFormat="1" applyBorder="1" applyAlignment="1" applyProtection="1">
      <alignment horizontal="center" vertical="center"/>
      <protection locked="0"/>
    </xf>
    <xf numFmtId="1" fontId="0" fillId="0" borderId="82" xfId="0" applyNumberFormat="1" applyBorder="1" applyAlignment="1" applyProtection="1">
      <alignment horizontal="center" vertical="center"/>
      <protection locked="0"/>
    </xf>
    <xf numFmtId="0" fontId="0" fillId="0" borderId="57" xfId="0" applyBorder="1" applyAlignment="1" applyProtection="1">
      <alignment horizontal="left" vertical="top" wrapText="1"/>
      <protection locked="0"/>
    </xf>
    <xf numFmtId="0" fontId="0" fillId="0" borderId="81" xfId="0" applyBorder="1" applyAlignment="1" applyProtection="1">
      <alignment horizontal="center" vertical="center"/>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1" fontId="0" fillId="0" borderId="85" xfId="0" applyNumberFormat="1" applyBorder="1" applyAlignment="1" applyProtection="1">
      <alignment horizontal="center" vertical="center"/>
      <protection locked="0"/>
    </xf>
    <xf numFmtId="0" fontId="0" fillId="0" borderId="89" xfId="0" applyBorder="1" applyAlignment="1" applyProtection="1">
      <alignment horizontal="left" vertical="top" wrapText="1"/>
      <protection locked="0"/>
    </xf>
    <xf numFmtId="0" fontId="1" fillId="0" borderId="80" xfId="0" applyFont="1" applyBorder="1" applyAlignment="1">
      <alignment horizontal="center" vertical="center" wrapText="1"/>
    </xf>
    <xf numFmtId="0" fontId="1" fillId="0" borderId="50" xfId="0" applyFont="1" applyBorder="1" applyAlignment="1">
      <alignment horizontal="left" vertical="center" wrapText="1"/>
    </xf>
    <xf numFmtId="0" fontId="1" fillId="0" borderId="86" xfId="0" applyFont="1" applyBorder="1" applyAlignment="1">
      <alignment horizontal="center" vertical="center"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wrapText="1"/>
    </xf>
    <xf numFmtId="0" fontId="1" fillId="0" borderId="0" xfId="0" applyFont="1" applyAlignment="1">
      <alignment horizontal="left" vertical="center" wrapText="1"/>
    </xf>
    <xf numFmtId="0" fontId="6" fillId="0" borderId="80" xfId="0" applyFont="1" applyBorder="1" applyAlignment="1">
      <alignment horizontal="left"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86" xfId="0" applyFont="1" applyBorder="1" applyAlignment="1">
      <alignment horizontal="center" vertical="center" wrapText="1"/>
    </xf>
    <xf numFmtId="0" fontId="50" fillId="0" borderId="14" xfId="0" applyFont="1" applyBorder="1" applyAlignment="1">
      <alignment horizontal="left" vertical="center" wrapText="1"/>
    </xf>
    <xf numFmtId="0" fontId="5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50" fillId="0" borderId="26" xfId="0" applyFont="1" applyBorder="1" applyAlignment="1">
      <alignment horizontal="left" vertical="center" wrapText="1"/>
    </xf>
    <xf numFmtId="0" fontId="50" fillId="0" borderId="43" xfId="0" applyFont="1" applyBorder="1" applyAlignment="1">
      <alignment horizontal="left" vertical="center" wrapText="1"/>
    </xf>
    <xf numFmtId="0" fontId="51" fillId="0" borderId="31" xfId="0" applyFont="1" applyBorder="1" applyAlignment="1">
      <alignment horizontal="center" vertical="center" wrapText="1"/>
    </xf>
    <xf numFmtId="0" fontId="0" fillId="0" borderId="0" xfId="0" applyAlignment="1">
      <alignment horizontal="center" vertical="center" wrapText="1"/>
    </xf>
    <xf numFmtId="0" fontId="8" fillId="0" borderId="80" xfId="0" applyFont="1" applyBorder="1" applyAlignment="1">
      <alignment horizontal="center" vertical="top" wrapText="1"/>
    </xf>
    <xf numFmtId="0" fontId="8" fillId="0" borderId="50" xfId="0" applyFont="1" applyBorder="1" applyAlignment="1">
      <alignment horizontal="center" vertical="top" wrapText="1"/>
    </xf>
    <xf numFmtId="0" fontId="8" fillId="0" borderId="86" xfId="0" applyFont="1" applyBorder="1" applyAlignment="1">
      <alignment horizontal="center" vertical="top" wrapText="1"/>
    </xf>
    <xf numFmtId="0" fontId="8" fillId="0" borderId="26" xfId="0" applyFont="1" applyBorder="1" applyAlignment="1">
      <alignment horizontal="center" vertical="top" wrapText="1"/>
    </xf>
    <xf numFmtId="0" fontId="0" fillId="0" borderId="8" xfId="0" applyBorder="1" applyAlignment="1">
      <alignment horizontal="center" vertical="top" wrapText="1"/>
    </xf>
    <xf numFmtId="0" fontId="0" fillId="0" borderId="20" xfId="0" applyBorder="1" applyAlignment="1">
      <alignment horizontal="center" vertical="top" wrapText="1"/>
    </xf>
    <xf numFmtId="0" fontId="8" fillId="0" borderId="43" xfId="0" applyFont="1"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0" xfId="0" applyAlignment="1">
      <alignment horizontal="center" vertical="top" wrapText="1"/>
    </xf>
    <xf numFmtId="0" fontId="0" fillId="2" borderId="59" xfId="0" applyFill="1" applyBorder="1" applyAlignment="1">
      <alignment/>
    </xf>
    <xf numFmtId="0" fontId="0" fillId="2" borderId="56" xfId="0" applyFill="1" applyBorder="1" applyAlignment="1">
      <alignment/>
    </xf>
    <xf numFmtId="0" fontId="0" fillId="2" borderId="29" xfId="0" applyFill="1" applyBorder="1" applyAlignment="1">
      <alignment/>
    </xf>
    <xf numFmtId="0" fontId="8" fillId="2" borderId="50"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0" xfId="0" applyFill="1" applyAlignment="1">
      <alignment horizontal="center" vertical="center" wrapText="1"/>
    </xf>
    <xf numFmtId="0" fontId="8" fillId="0" borderId="0" xfId="0" applyFont="1" applyAlignment="1">
      <alignment horizontal="center"/>
    </xf>
    <xf numFmtId="0" fontId="47" fillId="0" borderId="16" xfId="0" applyFont="1" applyBorder="1" applyAlignment="1">
      <alignment horizontal="right"/>
    </xf>
    <xf numFmtId="0" fontId="47" fillId="0" borderId="73" xfId="0" applyFont="1" applyBorder="1" applyAlignment="1">
      <alignment horizontal="center"/>
    </xf>
    <xf numFmtId="0" fontId="47" fillId="0" borderId="0" xfId="0" applyFont="1" applyAlignment="1">
      <alignment horizontal="center"/>
    </xf>
    <xf numFmtId="14" fontId="47" fillId="0" borderId="73" xfId="0" applyNumberFormat="1" applyFont="1" applyBorder="1" applyAlignment="1">
      <alignment horizontal="center"/>
    </xf>
    <xf numFmtId="0" fontId="52" fillId="0" borderId="8"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 fontId="11" fillId="0" borderId="15" xfId="0" applyNumberFormat="1" applyFont="1" applyBorder="1" applyAlignment="1">
      <alignment horizontal="center" vertical="center" wrapText="1"/>
    </xf>
    <xf numFmtId="1" fontId="11" fillId="0" borderId="91"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1" fontId="11" fillId="0" borderId="22"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 fontId="11" fillId="0" borderId="28" xfId="0" applyNumberFormat="1" applyFont="1" applyBorder="1" applyAlignment="1">
      <alignment horizontal="center" vertical="center" wrapText="1"/>
    </xf>
    <xf numFmtId="0" fontId="11" fillId="0" borderId="87" xfId="0" applyFont="1" applyBorder="1" applyAlignment="1">
      <alignment horizontal="center" vertical="center" wrapText="1"/>
    </xf>
    <xf numFmtId="169" fontId="0" fillId="2" borderId="12" xfId="0" applyNumberFormat="1" applyFill="1" applyBorder="1" applyAlignment="1">
      <alignment/>
    </xf>
    <xf numFmtId="0" fontId="0" fillId="2" borderId="44" xfId="0" applyFill="1" applyBorder="1" applyAlignment="1">
      <alignment vertical="center"/>
    </xf>
    <xf numFmtId="0" fontId="0" fillId="2" borderId="44" xfId="0" applyFill="1" applyBorder="1" applyAlignment="1">
      <alignment/>
    </xf>
    <xf numFmtId="0" fontId="0" fillId="2" borderId="45" xfId="0" applyFill="1" applyBorder="1" applyAlignment="1">
      <alignment/>
    </xf>
    <xf numFmtId="169" fontId="0" fillId="2" borderId="0" xfId="0" applyNumberFormat="1" applyFill="1" applyAlignment="1">
      <alignment/>
    </xf>
    <xf numFmtId="169" fontId="0" fillId="0" borderId="13" xfId="0" applyNumberFormat="1" applyBorder="1" applyAlignment="1">
      <alignment horizontal="center"/>
    </xf>
    <xf numFmtId="2" fontId="0" fillId="0" borderId="51" xfId="0" applyNumberFormat="1" applyBorder="1" applyAlignment="1">
      <alignment horizontal="center"/>
    </xf>
    <xf numFmtId="2" fontId="0" fillId="0" borderId="50" xfId="0" applyNumberFormat="1" applyBorder="1" applyAlignment="1">
      <alignment horizontal="center"/>
    </xf>
    <xf numFmtId="2" fontId="0" fillId="0" borderId="86" xfId="0" applyNumberFormat="1" applyBorder="1" applyAlignment="1">
      <alignment horizontal="center"/>
    </xf>
    <xf numFmtId="2" fontId="0" fillId="0" borderId="0" xfId="0" applyNumberFormat="1" applyAlignment="1">
      <alignment/>
    </xf>
    <xf numFmtId="169" fontId="0" fillId="0" borderId="92" xfId="0" applyNumberFormat="1" applyBorder="1" applyAlignment="1">
      <alignment horizontal="center"/>
    </xf>
    <xf numFmtId="181" fontId="0" fillId="0" borderId="23" xfId="0" applyNumberFormat="1" applyBorder="1" applyAlignment="1">
      <alignment horizontal="center"/>
    </xf>
    <xf numFmtId="181" fontId="0" fillId="0" borderId="25" xfId="0" applyNumberFormat="1" applyBorder="1" applyAlignment="1">
      <alignment horizontal="center"/>
    </xf>
    <xf numFmtId="181" fontId="0" fillId="0" borderId="33" xfId="0" applyNumberFormat="1" applyBorder="1" applyAlignment="1">
      <alignment horizontal="center"/>
    </xf>
    <xf numFmtId="169" fontId="0" fillId="0" borderId="82" xfId="0" applyNumberFormat="1" applyBorder="1" applyAlignment="1">
      <alignment horizontal="center"/>
    </xf>
    <xf numFmtId="181" fontId="0" fillId="0" borderId="7" xfId="0" applyNumberFormat="1" applyBorder="1" applyAlignment="1">
      <alignment horizontal="center"/>
    </xf>
    <xf numFmtId="181" fontId="0" fillId="0" borderId="8" xfId="0" applyNumberFormat="1" applyBorder="1" applyAlignment="1">
      <alignment horizontal="center"/>
    </xf>
    <xf numFmtId="181" fontId="0" fillId="0" borderId="20" xfId="0" applyNumberFormat="1" applyBorder="1" applyAlignment="1">
      <alignment horizontal="center"/>
    </xf>
    <xf numFmtId="169" fontId="0" fillId="0" borderId="85" xfId="0" applyNumberFormat="1" applyBorder="1" applyAlignment="1">
      <alignment horizontal="center"/>
    </xf>
    <xf numFmtId="181" fontId="0" fillId="0" borderId="88" xfId="0" applyNumberFormat="1" applyBorder="1" applyAlignment="1">
      <alignment horizontal="center"/>
    </xf>
    <xf numFmtId="181" fontId="0" fillId="0" borderId="31" xfId="0" applyNumberFormat="1" applyBorder="1" applyAlignment="1">
      <alignment horizontal="center"/>
    </xf>
    <xf numFmtId="181" fontId="0" fillId="0" borderId="32" xfId="0" applyNumberFormat="1" applyBorder="1" applyAlignment="1">
      <alignment horizontal="center"/>
    </xf>
    <xf numFmtId="169" fontId="0" fillId="0" borderId="0" xfId="0" applyNumberFormat="1" applyAlignment="1">
      <alignment/>
    </xf>
    <xf numFmtId="181" fontId="0" fillId="0" borderId="0" xfId="0" applyNumberFormat="1" applyAlignment="1">
      <alignment/>
    </xf>
    <xf numFmtId="0" fontId="57" fillId="9" borderId="0" xfId="0" applyFont="1" applyFill="1" applyAlignment="1">
      <alignment/>
    </xf>
    <xf numFmtId="0" fontId="0" fillId="9" borderId="0" xfId="0" applyFill="1" applyAlignment="1">
      <alignment/>
    </xf>
    <xf numFmtId="0" fontId="58" fillId="3" borderId="0" xfId="0" applyFont="1" applyFill="1" applyAlignment="1">
      <alignment vertical="top"/>
    </xf>
    <xf numFmtId="0" fontId="0" fillId="3" borderId="0" xfId="0" applyFill="1" applyAlignment="1">
      <alignment/>
    </xf>
    <xf numFmtId="0" fontId="18" fillId="0" borderId="0" xfId="0" applyFont="1" applyAlignment="1">
      <alignment/>
    </xf>
    <xf numFmtId="0" fontId="0" fillId="0" borderId="0" xfId="0" applyAlignment="1" quotePrefix="1">
      <alignment/>
    </xf>
    <xf numFmtId="0" fontId="8" fillId="0" borderId="62" xfId="0" applyFont="1" applyBorder="1" applyAlignment="1">
      <alignment horizontal="center"/>
    </xf>
    <xf numFmtId="0" fontId="0" fillId="10" borderId="63" xfId="0" applyFill="1" applyBorder="1" applyAlignment="1">
      <alignment/>
    </xf>
    <xf numFmtId="0" fontId="0" fillId="10" borderId="61" xfId="0" applyFill="1" applyBorder="1" applyAlignment="1">
      <alignment/>
    </xf>
    <xf numFmtId="0" fontId="0" fillId="10" borderId="19" xfId="0" applyFill="1" applyBorder="1" applyAlignment="1">
      <alignment/>
    </xf>
    <xf numFmtId="0" fontId="0" fillId="10" borderId="47" xfId="0" applyFill="1" applyBorder="1" applyAlignment="1">
      <alignment/>
    </xf>
    <xf numFmtId="0" fontId="0" fillId="10" borderId="0" xfId="0" applyFill="1" applyBorder="1" applyAlignment="1">
      <alignment/>
    </xf>
    <xf numFmtId="0" fontId="0" fillId="10" borderId="1" xfId="0" applyFill="1" applyBorder="1" applyAlignment="1">
      <alignment/>
    </xf>
    <xf numFmtId="0" fontId="0" fillId="10" borderId="64" xfId="0" applyFill="1" applyBorder="1" applyAlignment="1">
      <alignment/>
    </xf>
    <xf numFmtId="0" fontId="0" fillId="10" borderId="62" xfId="0" applyFill="1" applyBorder="1" applyAlignment="1">
      <alignment/>
    </xf>
    <xf numFmtId="0" fontId="0" fillId="10" borderId="23" xfId="0" applyFill="1" applyBorder="1" applyAlignment="1">
      <alignment/>
    </xf>
    <xf numFmtId="0" fontId="0" fillId="11" borderId="0" xfId="0" applyFill="1" applyAlignment="1">
      <alignment/>
    </xf>
    <xf numFmtId="169" fontId="0" fillId="11" borderId="0" xfId="0" applyNumberFormat="1" applyFill="1" applyAlignment="1">
      <alignment/>
    </xf>
    <xf numFmtId="1" fontId="0" fillId="11" borderId="0" xfId="0" applyNumberFormat="1" applyFill="1" applyAlignment="1">
      <alignment/>
    </xf>
    <xf numFmtId="0" fontId="35" fillId="0" borderId="15" xfId="0" applyFont="1" applyBorder="1" applyAlignment="1">
      <alignment horizontal="right"/>
    </xf>
    <xf numFmtId="182" fontId="0" fillId="0" borderId="0" xfId="0" applyNumberFormat="1" applyAlignment="1">
      <alignment/>
    </xf>
    <xf numFmtId="0" fontId="34" fillId="0" borderId="25" xfId="0" applyFont="1" applyBorder="1" applyAlignment="1">
      <alignment/>
    </xf>
    <xf numFmtId="2" fontId="0" fillId="0" borderId="62" xfId="0" applyNumberFormat="1" applyBorder="1" applyAlignment="1">
      <alignment/>
    </xf>
    <xf numFmtId="0" fontId="0" fillId="10" borderId="0" xfId="0" applyFill="1" applyAlignment="1">
      <alignment/>
    </xf>
    <xf numFmtId="2" fontId="0" fillId="12" borderId="13" xfId="0" applyNumberFormat="1" applyFill="1" applyBorder="1" applyAlignment="1">
      <alignment/>
    </xf>
    <xf numFmtId="183" fontId="0" fillId="0" borderId="0" xfId="0" applyNumberFormat="1" applyAlignment="1">
      <alignment/>
    </xf>
    <xf numFmtId="0" fontId="8" fillId="0" borderId="0" xfId="0" applyFont="1" applyAlignment="1" quotePrefix="1">
      <alignment/>
    </xf>
    <xf numFmtId="0" fontId="0" fillId="3" borderId="0" xfId="0" applyFill="1" applyAlignment="1" applyProtection="1">
      <alignment/>
      <protection locked="0"/>
    </xf>
    <xf numFmtId="0" fontId="0" fillId="0" borderId="0" xfId="0" applyAlignment="1" applyProtection="1">
      <alignment/>
      <protection locked="0"/>
    </xf>
    <xf numFmtId="0" fontId="0" fillId="0" borderId="62" xfId="0" applyBorder="1" applyAlignment="1" applyProtection="1">
      <alignment/>
      <protection locked="0"/>
    </xf>
    <xf numFmtId="49" fontId="0" fillId="0" borderId="0" xfId="0" applyNumberFormat="1" applyAlignment="1">
      <alignment/>
    </xf>
    <xf numFmtId="0" fontId="0" fillId="3" borderId="0" xfId="0" applyFill="1" applyAlignment="1">
      <alignment horizontal="center"/>
    </xf>
    <xf numFmtId="2" fontId="0" fillId="0" borderId="0" xfId="0" applyNumberFormat="1" applyAlignment="1" applyProtection="1">
      <alignment/>
      <protection locked="0"/>
    </xf>
    <xf numFmtId="2" fontId="0" fillId="11" borderId="0" xfId="0" applyNumberFormat="1" applyFill="1" applyAlignment="1">
      <alignment/>
    </xf>
    <xf numFmtId="0" fontId="0" fillId="0" borderId="0" xfId="0" applyFill="1" applyAlignment="1">
      <alignment/>
    </xf>
    <xf numFmtId="169" fontId="0" fillId="0" borderId="0" xfId="0" applyNumberFormat="1" applyFill="1" applyAlignment="1">
      <alignment/>
    </xf>
    <xf numFmtId="1" fontId="0" fillId="0" borderId="0" xfId="0" applyNumberFormat="1" applyFill="1" applyAlignment="1">
      <alignment/>
    </xf>
    <xf numFmtId="0" fontId="8" fillId="0" borderId="0" xfId="0" applyFont="1" applyBorder="1" applyAlignment="1">
      <alignment horizontal="center"/>
    </xf>
    <xf numFmtId="2" fontId="0" fillId="0" borderId="0" xfId="0" applyNumberFormat="1" applyBorder="1" applyAlignment="1">
      <alignment/>
    </xf>
    <xf numFmtId="0" fontId="0" fillId="0" borderId="62" xfId="0" applyFill="1" applyBorder="1" applyAlignment="1">
      <alignment/>
    </xf>
    <xf numFmtId="0" fontId="0" fillId="0" borderId="19"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28" fillId="6" borderId="93" xfId="0" applyFont="1" applyFill="1" applyBorder="1" applyAlignment="1">
      <alignment horizontal="left" vertical="top" wrapText="1" indent="1"/>
    </xf>
    <xf numFmtId="0" fontId="28" fillId="6" borderId="68" xfId="0" applyFont="1" applyFill="1" applyBorder="1" applyAlignment="1">
      <alignment horizontal="left" vertical="top" wrapText="1" indent="1"/>
    </xf>
    <xf numFmtId="0" fontId="41" fillId="0" borderId="47" xfId="0" applyFont="1" applyBorder="1" applyAlignment="1">
      <alignment horizontal="left" vertical="top" wrapText="1"/>
    </xf>
    <xf numFmtId="0" fontId="41" fillId="0" borderId="0" xfId="0" applyFont="1" applyBorder="1" applyAlignment="1">
      <alignment horizontal="left" vertical="top" wrapText="1"/>
    </xf>
    <xf numFmtId="0" fontId="41" fillId="0" borderId="1" xfId="0" applyFont="1" applyBorder="1" applyAlignment="1">
      <alignment horizontal="left" vertical="top" wrapText="1"/>
    </xf>
    <xf numFmtId="0" fontId="29" fillId="0" borderId="62" xfId="0" applyFont="1" applyBorder="1" applyAlignment="1">
      <alignment horizontal="center" vertical="top" wrapText="1"/>
    </xf>
    <xf numFmtId="0" fontId="41" fillId="0" borderId="63" xfId="0" applyFont="1" applyBorder="1" applyAlignment="1">
      <alignment vertical="top" wrapText="1"/>
    </xf>
    <xf numFmtId="0" fontId="0" fillId="0" borderId="61" xfId="0" applyBorder="1" applyAlignment="1">
      <alignment vertical="top" wrapText="1"/>
    </xf>
    <xf numFmtId="0" fontId="29" fillId="0" borderId="0" xfId="0" applyFont="1" applyFill="1" applyBorder="1" applyAlignment="1">
      <alignment horizontal="center"/>
    </xf>
    <xf numFmtId="199" fontId="29" fillId="6" borderId="16" xfId="0" applyNumberFormat="1" applyFont="1" applyFill="1" applyBorder="1" applyAlignment="1">
      <alignment horizontal="right"/>
    </xf>
    <xf numFmtId="199" fontId="29" fillId="6" borderId="73" xfId="0" applyNumberFormat="1" applyFont="1" applyFill="1" applyBorder="1" applyAlignment="1">
      <alignment horizontal="right"/>
    </xf>
    <xf numFmtId="199" fontId="29" fillId="6" borderId="7" xfId="0" applyNumberFormat="1" applyFont="1" applyFill="1" applyBorder="1" applyAlignment="1">
      <alignment horizontal="right"/>
    </xf>
    <xf numFmtId="0" fontId="29" fillId="0" borderId="0" xfId="0" applyFont="1" applyBorder="1" applyAlignment="1">
      <alignment horizontal="left" vertical="top" wrapText="1" indent="1"/>
    </xf>
    <xf numFmtId="0" fontId="29" fillId="0" borderId="1" xfId="0" applyFont="1" applyBorder="1" applyAlignment="1">
      <alignment horizontal="left" vertical="top" wrapText="1" indent="1"/>
    </xf>
    <xf numFmtId="0" fontId="29" fillId="0" borderId="47" xfId="0" applyFont="1" applyBorder="1" applyAlignment="1">
      <alignment horizontal="left" vertical="top" wrapText="1" indent="1"/>
    </xf>
    <xf numFmtId="0" fontId="29" fillId="0" borderId="47" xfId="0" applyFont="1" applyFill="1" applyBorder="1" applyAlignment="1">
      <alignment horizontal="center"/>
    </xf>
    <xf numFmtId="0" fontId="60" fillId="2" borderId="0" xfId="0" applyFont="1" applyFill="1" applyAlignment="1">
      <alignment horizontal="center"/>
    </xf>
    <xf numFmtId="0" fontId="29" fillId="6" borderId="16" xfId="0" applyFont="1" applyFill="1" applyBorder="1" applyAlignment="1">
      <alignment horizontal="left" vertical="top" wrapText="1" indent="1"/>
    </xf>
    <xf numFmtId="0" fontId="29" fillId="0" borderId="73" xfId="0" applyFont="1" applyBorder="1" applyAlignment="1">
      <alignment horizontal="left" vertical="top" wrapText="1" indent="1"/>
    </xf>
    <xf numFmtId="0" fontId="29" fillId="0" borderId="7" xfId="0" applyFont="1" applyBorder="1" applyAlignment="1">
      <alignment horizontal="left" vertical="top" wrapText="1" indent="1"/>
    </xf>
    <xf numFmtId="0" fontId="29" fillId="0" borderId="94" xfId="0" applyFont="1" applyBorder="1" applyAlignment="1">
      <alignment horizontal="left" vertical="top" wrapText="1" indent="1"/>
    </xf>
    <xf numFmtId="0" fontId="38" fillId="0" borderId="16" xfId="0" applyFont="1" applyFill="1" applyBorder="1" applyAlignment="1">
      <alignment horizontal="center"/>
    </xf>
    <xf numFmtId="0" fontId="38" fillId="0" borderId="73" xfId="0" applyFont="1" applyFill="1" applyBorder="1" applyAlignment="1">
      <alignment horizontal="center"/>
    </xf>
    <xf numFmtId="0" fontId="29" fillId="6" borderId="16" xfId="0" applyFont="1" applyFill="1" applyBorder="1" applyAlignment="1">
      <alignment horizontal="center"/>
    </xf>
    <xf numFmtId="0" fontId="29" fillId="6" borderId="7" xfId="0" applyFont="1" applyFill="1" applyBorder="1" applyAlignment="1">
      <alignment horizontal="center"/>
    </xf>
    <xf numFmtId="0" fontId="38" fillId="0" borderId="7" xfId="0" applyFont="1" applyFill="1" applyBorder="1" applyAlignment="1">
      <alignment horizontal="center"/>
    </xf>
    <xf numFmtId="0" fontId="29" fillId="0" borderId="0" xfId="0" applyFont="1" applyBorder="1" applyAlignment="1">
      <alignment horizontal="center"/>
    </xf>
    <xf numFmtId="0" fontId="41" fillId="0" borderId="47" xfId="0" applyFont="1" applyBorder="1" applyAlignment="1">
      <alignment horizontal="left" vertical="top" wrapText="1" indent="1"/>
    </xf>
    <xf numFmtId="0" fontId="29" fillId="0" borderId="72" xfId="0" applyFont="1" applyFill="1" applyBorder="1" applyAlignment="1">
      <alignment horizontal="left" vertical="top" wrapText="1" indent="1"/>
    </xf>
    <xf numFmtId="0" fontId="28" fillId="6" borderId="95" xfId="0" applyFont="1" applyFill="1" applyBorder="1" applyAlignment="1">
      <alignment horizontal="left" vertical="top" wrapText="1" indent="1"/>
    </xf>
    <xf numFmtId="0" fontId="29" fillId="0" borderId="96" xfId="0" applyFont="1" applyFill="1" applyBorder="1" applyAlignment="1">
      <alignment horizontal="left" vertical="top" wrapText="1" indent="1"/>
    </xf>
    <xf numFmtId="0" fontId="42" fillId="0" borderId="66" xfId="0" applyFont="1" applyBorder="1" applyAlignment="1">
      <alignment horizontal="center"/>
    </xf>
    <xf numFmtId="0" fontId="43" fillId="0" borderId="66" xfId="0" applyFont="1" applyBorder="1" applyAlignment="1">
      <alignment horizontal="left"/>
    </xf>
    <xf numFmtId="0" fontId="43" fillId="0" borderId="66" xfId="0" applyFont="1" applyBorder="1" applyAlignment="1">
      <alignment horizontal="center"/>
    </xf>
    <xf numFmtId="0" fontId="43" fillId="0" borderId="66" xfId="0" applyFont="1" applyBorder="1" applyAlignment="1">
      <alignment horizontal="center" vertical="center"/>
    </xf>
    <xf numFmtId="0" fontId="0" fillId="0" borderId="66" xfId="0" applyBorder="1" applyAlignment="1">
      <alignment horizontal="center"/>
    </xf>
    <xf numFmtId="0" fontId="0" fillId="0" borderId="0" xfId="0" applyAlignment="1">
      <alignment horizontal="center"/>
    </xf>
    <xf numFmtId="0" fontId="19" fillId="4" borderId="0" xfId="0" applyFont="1" applyFill="1" applyAlignment="1">
      <alignment horizontal="left"/>
    </xf>
    <xf numFmtId="0" fontId="0" fillId="2" borderId="0" xfId="0" applyFill="1" applyAlignment="1">
      <alignment wrapText="1"/>
    </xf>
    <xf numFmtId="0" fontId="0" fillId="0" borderId="0" xfId="0" applyAlignment="1">
      <alignment wrapText="1"/>
    </xf>
    <xf numFmtId="0" fontId="0" fillId="2" borderId="0" xfId="0" applyFill="1" applyAlignment="1">
      <alignment horizontal="left" wrapText="1"/>
    </xf>
    <xf numFmtId="0" fontId="0" fillId="2" borderId="0" xfId="0" applyFill="1" applyBorder="1" applyAlignment="1">
      <alignment wrapText="1"/>
    </xf>
    <xf numFmtId="0" fontId="0" fillId="2" borderId="17" xfId="0" applyFill="1"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2" borderId="17" xfId="0" applyFill="1" applyBorder="1" applyAlignment="1">
      <alignment vertical="top" wrapText="1"/>
    </xf>
    <xf numFmtId="0" fontId="0" fillId="0" borderId="1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3" borderId="2" xfId="0" applyFill="1" applyBorder="1" applyAlignment="1">
      <alignment horizontal="center"/>
    </xf>
    <xf numFmtId="0" fontId="0" fillId="0" borderId="3" xfId="0"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0" fillId="0" borderId="15" xfId="0" applyBorder="1" applyAlignment="1">
      <alignment horizontal="center" wrapText="1"/>
    </xf>
    <xf numFmtId="0" fontId="0" fillId="0" borderId="91" xfId="0" applyBorder="1" applyAlignment="1">
      <alignment horizontal="center" wrapText="1"/>
    </xf>
    <xf numFmtId="0" fontId="0" fillId="0" borderId="53" xfId="0" applyBorder="1" applyAlignment="1">
      <alignment vertical="top" wrapText="1"/>
    </xf>
    <xf numFmtId="0" fontId="0" fillId="0" borderId="59" xfId="0" applyBorder="1" applyAlignment="1">
      <alignment vertical="top" wrapText="1"/>
    </xf>
    <xf numFmtId="0" fontId="0" fillId="0" borderId="49" xfId="0" applyBorder="1" applyAlignment="1">
      <alignment vertical="top" wrapText="1"/>
    </xf>
    <xf numFmtId="0" fontId="0" fillId="0" borderId="5" xfId="0" applyBorder="1" applyAlignment="1">
      <alignment vertical="top" wrapText="1"/>
    </xf>
    <xf numFmtId="0" fontId="0" fillId="2" borderId="5" xfId="0" applyFill="1" applyBorder="1" applyAlignment="1">
      <alignment vertical="top" wrapText="1"/>
    </xf>
    <xf numFmtId="0" fontId="3" fillId="0" borderId="2" xfId="0" applyFont="1" applyBorder="1" applyAlignment="1">
      <alignment horizontal="center"/>
    </xf>
    <xf numFmtId="0" fontId="3" fillId="0" borderId="0" xfId="0" applyFont="1" applyBorder="1" applyAlignment="1">
      <alignment horizontal="center"/>
    </xf>
    <xf numFmtId="0" fontId="19" fillId="4" borderId="0" xfId="0" applyFont="1" applyFill="1" applyBorder="1" applyAlignment="1">
      <alignment horizontal="left"/>
    </xf>
    <xf numFmtId="0" fontId="25" fillId="2" borderId="53" xfId="0" applyFont="1" applyFill="1" applyBorder="1" applyAlignment="1">
      <alignment horizontal="center" wrapText="1"/>
    </xf>
    <xf numFmtId="0" fontId="25" fillId="0" borderId="59" xfId="0" applyFont="1" applyBorder="1" applyAlignment="1">
      <alignment horizontal="center" wrapText="1"/>
    </xf>
    <xf numFmtId="0" fontId="25" fillId="0" borderId="49" xfId="0" applyFont="1" applyBorder="1" applyAlignment="1">
      <alignment horizontal="center" wrapText="1"/>
    </xf>
    <xf numFmtId="0" fontId="25" fillId="2" borderId="53" xfId="0" applyFont="1" applyFill="1" applyBorder="1" applyAlignment="1">
      <alignment horizontal="center"/>
    </xf>
    <xf numFmtId="0" fontId="0" fillId="0" borderId="59" xfId="0" applyBorder="1" applyAlignment="1">
      <alignment horizontal="center"/>
    </xf>
    <xf numFmtId="0" fontId="0" fillId="0" borderId="49" xfId="0" applyBorder="1" applyAlignment="1">
      <alignment horizontal="center"/>
    </xf>
    <xf numFmtId="0" fontId="25" fillId="2" borderId="53" xfId="0" applyFont="1" applyFill="1" applyBorder="1" applyAlignment="1">
      <alignment horizontal="center" vertical="top"/>
    </xf>
    <xf numFmtId="0" fontId="0" fillId="0" borderId="59" xfId="0" applyBorder="1" applyAlignment="1">
      <alignment vertical="top"/>
    </xf>
    <xf numFmtId="0" fontId="0" fillId="0" borderId="49"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2" borderId="36" xfId="0" applyFill="1" applyBorder="1" applyAlignment="1">
      <alignment vertical="top" wrapText="1"/>
    </xf>
    <xf numFmtId="0" fontId="0" fillId="0" borderId="21" xfId="0" applyBorder="1" applyAlignment="1">
      <alignment vertical="top" wrapText="1"/>
    </xf>
    <xf numFmtId="0" fontId="0" fillId="0" borderId="27" xfId="0" applyBorder="1" applyAlignment="1">
      <alignment vertical="top" wrapText="1"/>
    </xf>
    <xf numFmtId="0" fontId="24" fillId="7" borderId="2" xfId="0" applyFont="1" applyFill="1" applyBorder="1" applyAlignment="1">
      <alignment/>
    </xf>
    <xf numFmtId="0" fontId="0" fillId="0" borderId="0" xfId="0" applyAlignment="1">
      <alignment/>
    </xf>
    <xf numFmtId="0" fontId="8" fillId="0" borderId="0" xfId="0" applyFont="1" applyAlignment="1">
      <alignment/>
    </xf>
    <xf numFmtId="0" fontId="24" fillId="7" borderId="2" xfId="0" applyFont="1" applyFill="1" applyBorder="1" applyAlignment="1">
      <alignment horizontal="left"/>
    </xf>
    <xf numFmtId="0" fontId="24" fillId="7" borderId="0" xfId="0" applyFont="1" applyFill="1" applyBorder="1" applyAlignment="1">
      <alignment horizontal="left"/>
    </xf>
    <xf numFmtId="0" fontId="24" fillId="7" borderId="34" xfId="0" applyFont="1" applyFill="1" applyBorder="1" applyAlignment="1">
      <alignment horizontal="left"/>
    </xf>
    <xf numFmtId="0" fontId="24" fillId="7" borderId="62" xfId="0" applyFont="1" applyFill="1" applyBorder="1" applyAlignment="1">
      <alignment horizontal="left"/>
    </xf>
    <xf numFmtId="0" fontId="0" fillId="0" borderId="16" xfId="0" applyBorder="1" applyAlignment="1">
      <alignment horizontal="center" wrapText="1"/>
    </xf>
    <xf numFmtId="0" fontId="0" fillId="0" borderId="73" xfId="0" applyBorder="1" applyAlignment="1">
      <alignment/>
    </xf>
    <xf numFmtId="0" fontId="0" fillId="0" borderId="7" xfId="0" applyBorder="1" applyAlignment="1">
      <alignment/>
    </xf>
    <xf numFmtId="0" fontId="0" fillId="0" borderId="0" xfId="0" applyBorder="1" applyAlignment="1">
      <alignment horizontal="left"/>
    </xf>
    <xf numFmtId="0" fontId="0" fillId="0" borderId="73" xfId="0" applyBorder="1" applyAlignment="1">
      <alignment horizontal="center"/>
    </xf>
    <xf numFmtId="0" fontId="0" fillId="0" borderId="62" xfId="0" applyBorder="1" applyAlignment="1">
      <alignment horizontal="center"/>
    </xf>
    <xf numFmtId="0" fontId="8" fillId="0" borderId="0" xfId="0" applyFont="1" applyBorder="1" applyAlignment="1">
      <alignment horizontal="left"/>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4" fillId="0" borderId="59" xfId="0" applyFont="1" applyBorder="1" applyAlignment="1">
      <alignment horizontal="center"/>
    </xf>
    <xf numFmtId="0" fontId="44" fillId="0" borderId="49" xfId="0" applyFont="1" applyBorder="1" applyAlignment="1">
      <alignment horizontal="center"/>
    </xf>
    <xf numFmtId="0" fontId="8" fillId="0" borderId="0" xfId="0" applyFont="1" applyBorder="1" applyAlignment="1">
      <alignment horizontal="center"/>
    </xf>
    <xf numFmtId="0" fontId="8" fillId="0" borderId="62" xfId="0" applyFont="1" applyBorder="1" applyAlignment="1">
      <alignment horizontal="center"/>
    </xf>
    <xf numFmtId="0" fontId="8" fillId="0" borderId="73" xfId="0" applyFont="1" applyBorder="1" applyAlignment="1">
      <alignment horizont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6" fillId="0" borderId="9" xfId="0" applyFont="1" applyBorder="1" applyAlignment="1">
      <alignment horizontal="center" vertical="center" textRotation="90"/>
    </xf>
    <xf numFmtId="0" fontId="46" fillId="0" borderId="10" xfId="0" applyFont="1" applyBorder="1" applyAlignment="1">
      <alignment horizontal="center" vertical="center" textRotation="90"/>
    </xf>
    <xf numFmtId="0" fontId="46" fillId="0" borderId="11" xfId="0" applyFont="1" applyBorder="1" applyAlignment="1">
      <alignment horizontal="center" vertical="center" textRotation="90"/>
    </xf>
    <xf numFmtId="0" fontId="46" fillId="0" borderId="49" xfId="0" applyFont="1" applyBorder="1" applyAlignment="1">
      <alignment horizontal="center" vertical="center" textRotation="90" wrapText="1"/>
    </xf>
    <xf numFmtId="0" fontId="46" fillId="0" borderId="3" xfId="0" applyFont="1" applyBorder="1" applyAlignment="1">
      <alignment horizontal="center" vertical="center" textRotation="90" wrapText="1"/>
    </xf>
    <xf numFmtId="0" fontId="8" fillId="0" borderId="73" xfId="0" applyFont="1" applyBorder="1" applyAlignment="1">
      <alignment horizontal="left"/>
    </xf>
    <xf numFmtId="0" fontId="8" fillId="0" borderId="62" xfId="0" applyFont="1" applyBorder="1" applyAlignment="1">
      <alignment horizontal="left"/>
    </xf>
    <xf numFmtId="0" fontId="48" fillId="0" borderId="53" xfId="0" applyFont="1" applyBorder="1" applyAlignment="1">
      <alignment horizontal="center"/>
    </xf>
    <xf numFmtId="0" fontId="48" fillId="0" borderId="59" xfId="0" applyFont="1" applyBorder="1" applyAlignment="1">
      <alignment horizontal="center"/>
    </xf>
    <xf numFmtId="0" fontId="48" fillId="0" borderId="49" xfId="0" applyFont="1" applyBorder="1" applyAlignment="1">
      <alignment horizontal="center"/>
    </xf>
    <xf numFmtId="0" fontId="10" fillId="0" borderId="5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52" fillId="0" borderId="36" xfId="0" applyFont="1" applyBorder="1" applyAlignment="1">
      <alignment horizontal="left" vertical="center" wrapText="1"/>
    </xf>
    <xf numFmtId="0" fontId="52" fillId="0" borderId="24" xfId="0" applyFont="1" applyBorder="1" applyAlignment="1">
      <alignment horizontal="left" vertical="center" wrapText="1"/>
    </xf>
    <xf numFmtId="0" fontId="52" fillId="0" borderId="41" xfId="0" applyFont="1" applyBorder="1" applyAlignment="1">
      <alignment horizontal="center" vertical="center" wrapText="1"/>
    </xf>
    <xf numFmtId="0" fontId="52" fillId="0" borderId="8" xfId="0" applyFont="1" applyBorder="1" applyAlignment="1">
      <alignment horizontal="center" vertical="center" wrapText="1"/>
    </xf>
    <xf numFmtId="0" fontId="47" fillId="0" borderId="73" xfId="0" applyFont="1" applyBorder="1" applyAlignment="1">
      <alignment horizontal="center"/>
    </xf>
    <xf numFmtId="0" fontId="47" fillId="0" borderId="7" xfId="0" applyFont="1" applyBorder="1" applyAlignment="1">
      <alignment horizontal="center"/>
    </xf>
    <xf numFmtId="14" fontId="47" fillId="0" borderId="73" xfId="0" applyNumberFormat="1" applyFont="1" applyBorder="1" applyAlignment="1">
      <alignment horizontal="center"/>
    </xf>
    <xf numFmtId="14" fontId="47" fillId="0" borderId="7" xfId="0" applyNumberFormat="1" applyFont="1" applyBorder="1" applyAlignment="1">
      <alignment horizontal="center"/>
    </xf>
    <xf numFmtId="0" fontId="47" fillId="0" borderId="16" xfId="0" applyFont="1" applyBorder="1" applyAlignment="1">
      <alignment horizontal="right"/>
    </xf>
    <xf numFmtId="0" fontId="47" fillId="0" borderId="73" xfId="0" applyFont="1" applyBorder="1" applyAlignment="1">
      <alignment horizontal="right"/>
    </xf>
    <xf numFmtId="0" fontId="52" fillId="0" borderId="56" xfId="0" applyFont="1" applyBorder="1" applyAlignment="1">
      <alignment horizontal="center"/>
    </xf>
    <xf numFmtId="0" fontId="52" fillId="0" borderId="57" xfId="0" applyFont="1" applyBorder="1" applyAlignment="1">
      <alignment horizontal="center"/>
    </xf>
    <xf numFmtId="0" fontId="52" fillId="0" borderId="58"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reakthrough Cookbook" xfId="21"/>
    <cellStyle name="Percent" xfId="22"/>
    <cellStyle name="RowLevel_1_RZNO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spPr>
        <a:noFill/>
        <a:ln>
          <a:noFill/>
        </a:ln>
      </c:spPr>
    </c:title>
    <c:plotArea>
      <c:layout>
        <c:manualLayout>
          <c:xMode val="edge"/>
          <c:yMode val="edge"/>
          <c:x val="0.065"/>
          <c:y val="0.26"/>
          <c:w val="0.5"/>
          <c:h val="0.67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template'!$B$9:$B$10</c:f>
              <c:numCache>
                <c:ptCount val="2"/>
                <c:pt idx="0">
                  <c:v>0</c:v>
                </c:pt>
                <c:pt idx="1">
                  <c:v>0</c:v>
                </c:pt>
              </c:numCache>
            </c:numRef>
          </c:val>
          <c:smooth val="0"/>
        </c:ser>
        <c:marker val="1"/>
        <c:axId val="44647806"/>
        <c:axId val="66285935"/>
      </c:lineChart>
      <c:catAx>
        <c:axId val="44647806"/>
        <c:scaling>
          <c:orientation val="minMax"/>
        </c:scaling>
        <c:axPos val="b"/>
        <c:delete val="0"/>
        <c:numFmt formatCode="General" sourceLinked="1"/>
        <c:majorTickMark val="in"/>
        <c:minorTickMark val="none"/>
        <c:tickLblPos val="nextTo"/>
        <c:crossAx val="66285935"/>
        <c:crosses val="autoZero"/>
        <c:auto val="0"/>
        <c:lblOffset val="100"/>
        <c:noMultiLvlLbl val="0"/>
      </c:catAx>
      <c:valAx>
        <c:axId val="6628593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4647806"/>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 Interaction</a:t>
            </a:r>
          </a:p>
        </c:rich>
      </c:tx>
      <c:layout/>
      <c:spPr>
        <a:noFill/>
        <a:ln>
          <a:noFill/>
        </a:ln>
      </c:spPr>
    </c:title>
    <c:plotArea>
      <c:layout>
        <c:manualLayout>
          <c:xMode val="edge"/>
          <c:yMode val="edge"/>
          <c:x val="0.04225"/>
          <c:y val="0.25825"/>
          <c:w val="0.591"/>
          <c:h val="0.67475"/>
        </c:manualLayout>
      </c:layout>
      <c:lineChart>
        <c:grouping val="standard"/>
        <c:varyColors val="0"/>
        <c:ser>
          <c:idx val="0"/>
          <c:order val="0"/>
          <c:tx>
            <c:strRef>
              <c:f>'DOE 2^3 template'!$Y$21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template'!$Y$22:$Y$23</c:f>
              <c:numCache>
                <c:ptCount val="2"/>
                <c:pt idx="0">
                  <c:v>0</c:v>
                </c:pt>
                <c:pt idx="1">
                  <c:v>0</c:v>
                </c:pt>
              </c:numCache>
            </c:numRef>
          </c:val>
          <c:smooth val="0"/>
        </c:ser>
        <c:ser>
          <c:idx val="1"/>
          <c:order val="1"/>
          <c:tx>
            <c:strRef>
              <c:f>'DOE 2^3 template'!$Z$21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template'!$Z$22:$Z$23</c:f>
              <c:numCache>
                <c:ptCount val="2"/>
                <c:pt idx="0">
                  <c:v>0</c:v>
                </c:pt>
                <c:pt idx="1">
                  <c:v>0</c:v>
                </c:pt>
              </c:numCache>
            </c:numRef>
          </c:val>
          <c:smooth val="0"/>
        </c:ser>
        <c:marker val="1"/>
        <c:axId val="63006904"/>
        <c:axId val="30191225"/>
      </c:lineChart>
      <c:catAx>
        <c:axId val="63006904"/>
        <c:scaling>
          <c:orientation val="minMax"/>
        </c:scaling>
        <c:axPos val="b"/>
        <c:delete val="0"/>
        <c:numFmt formatCode="General" sourceLinked="1"/>
        <c:majorTickMark val="in"/>
        <c:minorTickMark val="none"/>
        <c:tickLblPos val="nextTo"/>
        <c:crossAx val="30191225"/>
        <c:crosses val="autoZero"/>
        <c:auto val="0"/>
        <c:lblOffset val="100"/>
        <c:noMultiLvlLbl val="0"/>
      </c:catAx>
      <c:valAx>
        <c:axId val="3019122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63006904"/>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BC Interaction</a:t>
            </a:r>
          </a:p>
        </c:rich>
      </c:tx>
      <c:layout/>
      <c:spPr>
        <a:noFill/>
        <a:ln>
          <a:noFill/>
        </a:ln>
      </c:spPr>
    </c:title>
    <c:plotArea>
      <c:layout>
        <c:manualLayout>
          <c:xMode val="edge"/>
          <c:yMode val="edge"/>
          <c:x val="0.042"/>
          <c:y val="0.2575"/>
          <c:w val="0.59225"/>
          <c:h val="0.67575"/>
        </c:manualLayout>
      </c:layout>
      <c:lineChart>
        <c:grouping val="standard"/>
        <c:varyColors val="0"/>
        <c:ser>
          <c:idx val="0"/>
          <c:order val="0"/>
          <c:tx>
            <c:strRef>
              <c:f>'DOE 2^3 template'!$Y$26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template'!$Y$27:$Y$28</c:f>
              <c:numCache>
                <c:ptCount val="2"/>
                <c:pt idx="0">
                  <c:v>0</c:v>
                </c:pt>
                <c:pt idx="1">
                  <c:v>0</c:v>
                </c:pt>
              </c:numCache>
            </c:numRef>
          </c:val>
          <c:smooth val="0"/>
        </c:ser>
        <c:ser>
          <c:idx val="1"/>
          <c:order val="1"/>
          <c:tx>
            <c:strRef>
              <c:f>'DOE 2^3 template'!$Z$26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template'!$Z$27:$Z$28</c:f>
              <c:numCache>
                <c:ptCount val="2"/>
                <c:pt idx="0">
                  <c:v>0</c:v>
                </c:pt>
                <c:pt idx="1">
                  <c:v>0</c:v>
                </c:pt>
              </c:numCache>
            </c:numRef>
          </c:val>
          <c:smooth val="0"/>
        </c:ser>
        <c:marker val="1"/>
        <c:axId val="3285570"/>
        <c:axId val="29570131"/>
      </c:lineChart>
      <c:catAx>
        <c:axId val="3285570"/>
        <c:scaling>
          <c:orientation val="minMax"/>
        </c:scaling>
        <c:axPos val="b"/>
        <c:delete val="0"/>
        <c:numFmt formatCode="General" sourceLinked="1"/>
        <c:majorTickMark val="in"/>
        <c:minorTickMark val="none"/>
        <c:tickLblPos val="nextTo"/>
        <c:crossAx val="29570131"/>
        <c:crosses val="autoZero"/>
        <c:auto val="0"/>
        <c:lblOffset val="100"/>
        <c:noMultiLvlLbl val="0"/>
      </c:catAx>
      <c:valAx>
        <c:axId val="2957013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28557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4475"/>
          <c:y val="0.259"/>
          <c:w val="0.52375"/>
          <c:h val="0.673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template'!$C$9:$C$10</c:f>
              <c:numCache>
                <c:ptCount val="2"/>
                <c:pt idx="0">
                  <c:v>0</c:v>
                </c:pt>
                <c:pt idx="1">
                  <c:v>0</c:v>
                </c:pt>
              </c:numCache>
            </c:numRef>
          </c:val>
          <c:smooth val="0"/>
        </c:ser>
        <c:marker val="1"/>
        <c:axId val="59702504"/>
        <c:axId val="451625"/>
      </c:lineChart>
      <c:catAx>
        <c:axId val="59702504"/>
        <c:scaling>
          <c:orientation val="minMax"/>
        </c:scaling>
        <c:axPos val="b"/>
        <c:delete val="0"/>
        <c:numFmt formatCode="General" sourceLinked="1"/>
        <c:majorTickMark val="in"/>
        <c:minorTickMark val="none"/>
        <c:tickLblPos val="nextTo"/>
        <c:crossAx val="451625"/>
        <c:crosses val="autoZero"/>
        <c:auto val="0"/>
        <c:lblOffset val="100"/>
        <c:noMultiLvlLbl val="0"/>
      </c:catAx>
      <c:valAx>
        <c:axId val="45162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970250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725"/>
          <c:y val="0.259"/>
          <c:w val="0.63075"/>
          <c:h val="0.6735"/>
        </c:manualLayout>
      </c:layout>
      <c:lineChart>
        <c:grouping val="standard"/>
        <c:varyColors val="0"/>
        <c:ser>
          <c:idx val="0"/>
          <c:order val="0"/>
          <c:tx>
            <c:strRef>
              <c:f>'DOE 2^2 template'!$R$14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template'!$R$15:$R$16</c:f>
              <c:numCache>
                <c:ptCount val="2"/>
                <c:pt idx="0">
                  <c:v>0</c:v>
                </c:pt>
                <c:pt idx="1">
                  <c:v>0</c:v>
                </c:pt>
              </c:numCache>
            </c:numRef>
          </c:val>
          <c:smooth val="0"/>
        </c:ser>
        <c:ser>
          <c:idx val="1"/>
          <c:order val="1"/>
          <c:tx>
            <c:strRef>
              <c:f>'DOE 2^2 template'!$S$14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template'!$S$15:$S$16</c:f>
              <c:numCache>
                <c:ptCount val="2"/>
                <c:pt idx="0">
                  <c:v>0</c:v>
                </c:pt>
                <c:pt idx="1">
                  <c:v>0</c:v>
                </c:pt>
              </c:numCache>
            </c:numRef>
          </c:val>
          <c:smooth val="0"/>
        </c:ser>
        <c:marker val="1"/>
        <c:axId val="4064626"/>
        <c:axId val="36581635"/>
      </c:lineChart>
      <c:catAx>
        <c:axId val="4064626"/>
        <c:scaling>
          <c:orientation val="minMax"/>
        </c:scaling>
        <c:axPos val="b"/>
        <c:delete val="0"/>
        <c:numFmt formatCode="General" sourceLinked="1"/>
        <c:majorTickMark val="in"/>
        <c:minorTickMark val="none"/>
        <c:tickLblPos val="nextTo"/>
        <c:crossAx val="36581635"/>
        <c:crosses val="autoZero"/>
        <c:auto val="0"/>
        <c:lblOffset val="100"/>
        <c:noMultiLvlLbl val="0"/>
      </c:catAx>
      <c:valAx>
        <c:axId val="3658163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06462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Ref>
              <c:f>'DOE 2^2 template'!$F$52:$F$71</c:f>
              <c:numCache>
                <c:ptCount val="20"/>
                <c:pt idx="0">
                  <c:v>2.1666666666666643</c:v>
                </c:pt>
                <c:pt idx="1">
                  <c:v>-0.8333333333333357</c:v>
                </c:pt>
                <c:pt idx="2">
                  <c:v>1.1666666666666643</c:v>
                </c:pt>
                <c:pt idx="3">
                  <c:v>0</c:v>
                </c:pt>
                <c:pt idx="4">
                  <c:v>0</c:v>
                </c:pt>
                <c:pt idx="5">
                  <c:v>1.8333333333333357</c:v>
                </c:pt>
                <c:pt idx="6">
                  <c:v>-2.1666666666666643</c:v>
                </c:pt>
                <c:pt idx="7">
                  <c:v>-2.1666666666666643</c:v>
                </c:pt>
                <c:pt idx="8">
                  <c:v>0</c:v>
                </c:pt>
                <c:pt idx="9">
                  <c:v>0</c:v>
                </c:pt>
                <c:pt idx="10">
                  <c:v>-2.8333333333333357</c:v>
                </c:pt>
                <c:pt idx="11">
                  <c:v>-1.8333333333333357</c:v>
                </c:pt>
                <c:pt idx="12">
                  <c:v>2.1666666666666643</c:v>
                </c:pt>
                <c:pt idx="13">
                  <c:v>0</c:v>
                </c:pt>
                <c:pt idx="14">
                  <c:v>0</c:v>
                </c:pt>
                <c:pt idx="15">
                  <c:v>1.8333333333333357</c:v>
                </c:pt>
                <c:pt idx="16">
                  <c:v>0.8333333333333357</c:v>
                </c:pt>
                <c:pt idx="17">
                  <c:v>-0.1666666666666643</c:v>
                </c:pt>
                <c:pt idx="18">
                  <c:v>0</c:v>
                </c:pt>
                <c:pt idx="19">
                  <c:v>0</c:v>
                </c:pt>
              </c:numCache>
            </c:numRef>
          </c:yVal>
          <c:smooth val="0"/>
        </c:ser>
        <c:axId val="60799260"/>
        <c:axId val="10322429"/>
      </c:scatterChart>
      <c:valAx>
        <c:axId val="60799260"/>
        <c:scaling>
          <c:orientation val="minMax"/>
        </c:scaling>
        <c:axPos val="b"/>
        <c:delete val="0"/>
        <c:numFmt formatCode="General" sourceLinked="1"/>
        <c:majorTickMark val="out"/>
        <c:minorTickMark val="none"/>
        <c:tickLblPos val="nextTo"/>
        <c:crossAx val="10322429"/>
        <c:crosses val="autoZero"/>
        <c:crossBetween val="midCat"/>
        <c:dispUnits/>
      </c:valAx>
      <c:valAx>
        <c:axId val="10322429"/>
        <c:scaling>
          <c:orientation val="minMax"/>
        </c:scaling>
        <c:axPos val="l"/>
        <c:majorGridlines/>
        <c:delete val="0"/>
        <c:numFmt formatCode="General" sourceLinked="1"/>
        <c:majorTickMark val="out"/>
        <c:minorTickMark val="none"/>
        <c:tickLblPos val="nextTo"/>
        <c:crossAx val="607992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'DOE 2^2 template'!$A$79:$A$81</c:f>
              <c:numCache>
                <c:ptCount val="3"/>
                <c:pt idx="0">
                  <c:v>8.333333333333332</c:v>
                </c:pt>
                <c:pt idx="1">
                  <c:v>-5</c:v>
                </c:pt>
                <c:pt idx="2">
                  <c:v>1.6666666666666679</c:v>
                </c:pt>
              </c:numCache>
            </c:numRef>
          </c:xVal>
          <c:yVal>
            <c:numRef>
              <c:f>'DOE 2^2 template'!$C$79:$C$81</c:f>
              <c:numCache>
                <c:ptCount val="3"/>
                <c:pt idx="0">
                  <c:v>0.8333333333333334</c:v>
                </c:pt>
                <c:pt idx="1">
                  <c:v>0.16666666666666666</c:v>
                </c:pt>
                <c:pt idx="2">
                  <c:v>0.5</c:v>
                </c:pt>
              </c:numCache>
            </c:numRef>
          </c:yVal>
          <c:smooth val="0"/>
        </c:ser>
        <c:axId val="25792998"/>
        <c:axId val="30810391"/>
      </c:scatterChart>
      <c:valAx>
        <c:axId val="25792998"/>
        <c:scaling>
          <c:orientation val="minMax"/>
        </c:scaling>
        <c:axPos val="b"/>
        <c:delete val="0"/>
        <c:numFmt formatCode="General" sourceLinked="1"/>
        <c:majorTickMark val="out"/>
        <c:minorTickMark val="none"/>
        <c:tickLblPos val="nextTo"/>
        <c:crossAx val="30810391"/>
        <c:crosses val="autoZero"/>
        <c:crossBetween val="midCat"/>
        <c:dispUnits/>
      </c:valAx>
      <c:valAx>
        <c:axId val="30810391"/>
        <c:scaling>
          <c:orientation val="minMax"/>
        </c:scaling>
        <c:axPos val="l"/>
        <c:majorGridlines/>
        <c:delete val="0"/>
        <c:numFmt formatCode="General" sourceLinked="1"/>
        <c:majorTickMark val="out"/>
        <c:minorTickMark val="none"/>
        <c:tickLblPos val="nextTo"/>
        <c:crossAx val="2579299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manualLayout>
          <c:xMode val="factor"/>
          <c:yMode val="factor"/>
          <c:x val="-0.145"/>
          <c:y val="0"/>
        </c:manualLayout>
      </c:layout>
      <c:spPr>
        <a:noFill/>
        <a:ln>
          <a:noFill/>
        </a:ln>
      </c:spPr>
    </c:title>
    <c:plotArea>
      <c:layout>
        <c:manualLayout>
          <c:xMode val="edge"/>
          <c:yMode val="edge"/>
          <c:x val="0.178"/>
          <c:y val="0.1775"/>
          <c:w val="0.50225"/>
          <c:h val="0.69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template'!$B$13:$B$14</c:f>
              <c:numCache>
                <c:ptCount val="2"/>
                <c:pt idx="0">
                  <c:v>0</c:v>
                </c:pt>
                <c:pt idx="1">
                  <c:v>0</c:v>
                </c:pt>
              </c:numCache>
            </c:numRef>
          </c:val>
          <c:smooth val="0"/>
        </c:ser>
        <c:marker val="1"/>
        <c:axId val="8858064"/>
        <c:axId val="12613713"/>
      </c:lineChart>
      <c:catAx>
        <c:axId val="8858064"/>
        <c:scaling>
          <c:orientation val="minMax"/>
        </c:scaling>
        <c:axPos val="b"/>
        <c:delete val="0"/>
        <c:numFmt formatCode="General" sourceLinked="1"/>
        <c:majorTickMark val="in"/>
        <c:minorTickMark val="none"/>
        <c:tickLblPos val="nextTo"/>
        <c:crossAx val="12613713"/>
        <c:crosses val="autoZero"/>
        <c:auto val="0"/>
        <c:lblOffset val="100"/>
        <c:noMultiLvlLbl val="0"/>
      </c:catAx>
      <c:valAx>
        <c:axId val="12613713"/>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885806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5175"/>
          <c:y val="0.244"/>
          <c:w val="0.51525"/>
          <c:h val="0.691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template'!$C$13:$C$14</c:f>
              <c:numCache>
                <c:ptCount val="2"/>
                <c:pt idx="0">
                  <c:v>0</c:v>
                </c:pt>
                <c:pt idx="1">
                  <c:v>0</c:v>
                </c:pt>
              </c:numCache>
            </c:numRef>
          </c:val>
          <c:smooth val="0"/>
        </c:ser>
        <c:marker val="1"/>
        <c:axId val="46414554"/>
        <c:axId val="15077803"/>
      </c:lineChart>
      <c:catAx>
        <c:axId val="46414554"/>
        <c:scaling>
          <c:orientation val="minMax"/>
        </c:scaling>
        <c:axPos val="b"/>
        <c:delete val="0"/>
        <c:numFmt formatCode="General" sourceLinked="1"/>
        <c:majorTickMark val="in"/>
        <c:minorTickMark val="none"/>
        <c:tickLblPos val="nextTo"/>
        <c:crossAx val="15077803"/>
        <c:crosses val="autoZero"/>
        <c:auto val="0"/>
        <c:lblOffset val="100"/>
        <c:noMultiLvlLbl val="0"/>
      </c:catAx>
      <c:valAx>
        <c:axId val="15077803"/>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641455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075"/>
          <c:y val="0.259"/>
          <c:w val="0.67925"/>
          <c:h val="0.6735"/>
        </c:manualLayout>
      </c:layout>
      <c:lineChart>
        <c:grouping val="standard"/>
        <c:varyColors val="0"/>
        <c:ser>
          <c:idx val="0"/>
          <c:order val="0"/>
          <c:tx>
            <c:strRef>
              <c:f>'DOE 2^3 template'!$Y$16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template'!$Y$17:$Y$18</c:f>
              <c:numCache>
                <c:ptCount val="2"/>
                <c:pt idx="0">
                  <c:v>0</c:v>
                </c:pt>
                <c:pt idx="1">
                  <c:v>0</c:v>
                </c:pt>
              </c:numCache>
            </c:numRef>
          </c:val>
          <c:smooth val="0"/>
        </c:ser>
        <c:ser>
          <c:idx val="1"/>
          <c:order val="1"/>
          <c:tx>
            <c:strRef>
              <c:f>'DOE 2^3 template'!$Z$16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template'!$Z$17:$Z$18</c:f>
              <c:numCache>
                <c:ptCount val="2"/>
                <c:pt idx="0">
                  <c:v>0</c:v>
                </c:pt>
                <c:pt idx="1">
                  <c:v>0</c:v>
                </c:pt>
              </c:numCache>
            </c:numRef>
          </c:val>
          <c:smooth val="0"/>
        </c:ser>
        <c:marker val="1"/>
        <c:axId val="1482500"/>
        <c:axId val="13342501"/>
      </c:lineChart>
      <c:catAx>
        <c:axId val="1482500"/>
        <c:scaling>
          <c:orientation val="minMax"/>
        </c:scaling>
        <c:axPos val="b"/>
        <c:delete val="0"/>
        <c:numFmt formatCode="General" sourceLinked="1"/>
        <c:majorTickMark val="in"/>
        <c:minorTickMark val="none"/>
        <c:tickLblPos val="nextTo"/>
        <c:crossAx val="13342501"/>
        <c:crosses val="autoZero"/>
        <c:auto val="0"/>
        <c:lblOffset val="100"/>
        <c:noMultiLvlLbl val="0"/>
      </c:catAx>
      <c:valAx>
        <c:axId val="1334250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48250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 Effect</a:t>
            </a:r>
          </a:p>
        </c:rich>
      </c:tx>
      <c:layout/>
      <c:spPr>
        <a:noFill/>
        <a:ln>
          <a:noFill/>
        </a:ln>
      </c:spPr>
    </c:title>
    <c:plotArea>
      <c:layout>
        <c:manualLayout>
          <c:xMode val="edge"/>
          <c:yMode val="edge"/>
          <c:x val="0.0575"/>
          <c:y val="0.24225"/>
          <c:w val="0.50875"/>
          <c:h val="0.69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template'!$D$13:$D$14</c:f>
              <c:numCache>
                <c:ptCount val="2"/>
                <c:pt idx="0">
                  <c:v>0</c:v>
                </c:pt>
                <c:pt idx="1">
                  <c:v>0</c:v>
                </c:pt>
              </c:numCache>
            </c:numRef>
          </c:val>
          <c:smooth val="0"/>
        </c:ser>
        <c:marker val="1"/>
        <c:axId val="52973646"/>
        <c:axId val="7000767"/>
      </c:lineChart>
      <c:catAx>
        <c:axId val="52973646"/>
        <c:scaling>
          <c:orientation val="minMax"/>
        </c:scaling>
        <c:axPos val="b"/>
        <c:delete val="0"/>
        <c:numFmt formatCode="General" sourceLinked="1"/>
        <c:majorTickMark val="in"/>
        <c:minorTickMark val="none"/>
        <c:tickLblPos val="nextTo"/>
        <c:crossAx val="7000767"/>
        <c:crosses val="autoZero"/>
        <c:auto val="0"/>
        <c:lblOffset val="100"/>
        <c:noMultiLvlLbl val="0"/>
      </c:catAx>
      <c:valAx>
        <c:axId val="7000767"/>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2973646"/>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12</xdr:col>
      <xdr:colOff>228600</xdr:colOff>
      <xdr:row>33</xdr:row>
      <xdr:rowOff>9525</xdr:rowOff>
    </xdr:to>
    <xdr:pic>
      <xdr:nvPicPr>
        <xdr:cNvPr id="1" name="Picture 1"/>
        <xdr:cNvPicPr preferRelativeResize="1">
          <a:picLocks noChangeAspect="1"/>
        </xdr:cNvPicPr>
      </xdr:nvPicPr>
      <xdr:blipFill>
        <a:blip r:embed="rId1"/>
        <a:stretch>
          <a:fillRect/>
        </a:stretch>
      </xdr:blipFill>
      <xdr:spPr>
        <a:xfrm>
          <a:off x="619125" y="161925"/>
          <a:ext cx="6924675" cy="5191125"/>
        </a:xfrm>
        <a:prstGeom prst="rect">
          <a:avLst/>
        </a:prstGeom>
        <a:noFill/>
        <a:ln w="9525" cmpd="sng">
          <a:noFill/>
        </a:ln>
      </xdr:spPr>
    </xdr:pic>
    <xdr:clientData/>
  </xdr:twoCellAnchor>
  <xdr:twoCellAnchor editAs="oneCell">
    <xdr:from>
      <xdr:col>13</xdr:col>
      <xdr:colOff>342900</xdr:colOff>
      <xdr:row>5</xdr:row>
      <xdr:rowOff>47625</xdr:rowOff>
    </xdr:from>
    <xdr:to>
      <xdr:col>22</xdr:col>
      <xdr:colOff>342900</xdr:colOff>
      <xdr:row>27</xdr:row>
      <xdr:rowOff>123825</xdr:rowOff>
    </xdr:to>
    <xdr:pic>
      <xdr:nvPicPr>
        <xdr:cNvPr id="2" name="Picture 2"/>
        <xdr:cNvPicPr preferRelativeResize="1">
          <a:picLocks noChangeAspect="1"/>
        </xdr:cNvPicPr>
      </xdr:nvPicPr>
      <xdr:blipFill>
        <a:blip r:embed="rId2"/>
        <a:stretch>
          <a:fillRect/>
        </a:stretch>
      </xdr:blipFill>
      <xdr:spPr>
        <a:xfrm>
          <a:off x="8267700" y="857250"/>
          <a:ext cx="5486400" cy="3638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0</xdr:row>
      <xdr:rowOff>38100</xdr:rowOff>
    </xdr:from>
    <xdr:to>
      <xdr:col>7</xdr:col>
      <xdr:colOff>38100</xdr:colOff>
      <xdr:row>3</xdr:row>
      <xdr:rowOff>104775</xdr:rowOff>
    </xdr:to>
    <xdr:sp>
      <xdr:nvSpPr>
        <xdr:cNvPr id="1" name="Text 1"/>
        <xdr:cNvSpPr txBox="1">
          <a:spLocks noChangeArrowheads="1"/>
        </xdr:cNvSpPr>
      </xdr:nvSpPr>
      <xdr:spPr>
        <a:xfrm>
          <a:off x="2447925" y="38100"/>
          <a:ext cx="36004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Key Process Output Variable
Capability Status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1</xdr:col>
      <xdr:colOff>9525</xdr:colOff>
      <xdr:row>9</xdr:row>
      <xdr:rowOff>0</xdr:rowOff>
    </xdr:to>
    <xdr:sp>
      <xdr:nvSpPr>
        <xdr:cNvPr id="1" name="Line 1"/>
        <xdr:cNvSpPr>
          <a:spLocks/>
        </xdr:cNvSpPr>
      </xdr:nvSpPr>
      <xdr:spPr>
        <a:xfrm flipH="1">
          <a:off x="9525" y="1000125"/>
          <a:ext cx="1047750" cy="866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9</xdr:col>
      <xdr:colOff>171450</xdr:colOff>
      <xdr:row>0</xdr:row>
      <xdr:rowOff>1704975</xdr:rowOff>
    </xdr:to>
    <xdr:grpSp>
      <xdr:nvGrpSpPr>
        <xdr:cNvPr id="1" name="Group 1"/>
        <xdr:cNvGrpSpPr>
          <a:grpSpLocks/>
        </xdr:cNvGrpSpPr>
      </xdr:nvGrpSpPr>
      <xdr:grpSpPr>
        <a:xfrm>
          <a:off x="2962275" y="19050"/>
          <a:ext cx="2590800" cy="1685925"/>
          <a:chOff x="-1911" y="-107"/>
          <a:chExt cx="19040" cy="18939"/>
        </a:xfrm>
        <a:solidFill>
          <a:srgbClr val="FFFFFF"/>
        </a:solidFill>
      </xdr:grpSpPr>
      <xdr:sp>
        <xdr:nvSpPr>
          <xdr:cNvPr id="2" name="Drawing 2"/>
          <xdr:cNvSpPr>
            <a:spLocks/>
          </xdr:cNvSpPr>
        </xdr:nvSpPr>
        <xdr:spPr>
          <a:xfrm>
            <a:off x="-1911" y="14661"/>
            <a:ext cx="19040" cy="10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Drawing 3"/>
          <xdr:cNvSpPr>
            <a:spLocks/>
          </xdr:cNvSpPr>
        </xdr:nvSpPr>
        <xdr:spPr>
          <a:xfrm>
            <a:off x="10408" y="4708"/>
            <a:ext cx="209" cy="14124"/>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4"/>
          <xdr:cNvGrpSpPr>
            <a:grpSpLocks/>
          </xdr:cNvGrpSpPr>
        </xdr:nvGrpSpPr>
        <xdr:grpSpPr>
          <a:xfrm>
            <a:off x="-859" y="3425"/>
            <a:ext cx="16241" cy="10914"/>
            <a:chOff x="326" y="35"/>
            <a:chExt cx="232" cy="102"/>
          </a:xfrm>
          <a:solidFill>
            <a:srgbClr val="FFFFFF"/>
          </a:solidFill>
        </xdr:grpSpPr>
        <xdr:sp>
          <xdr:nvSpPr>
            <xdr:cNvPr id="5" name="Drawing 5"/>
            <xdr:cNvSpPr>
              <a:spLocks/>
            </xdr:cNvSpPr>
          </xdr:nvSpPr>
          <xdr:spPr>
            <a:xfrm>
              <a:off x="326" y="36"/>
              <a:ext cx="117" cy="101"/>
            </a:xfrm>
            <a:custGeom>
              <a:pathLst>
                <a:path h="16384" w="16384">
                  <a:moveTo>
                    <a:pt x="0" y="16384"/>
                  </a:moveTo>
                  <a:lnTo>
                    <a:pt x="798" y="16221"/>
                  </a:lnTo>
                  <a:lnTo>
                    <a:pt x="2188" y="16057"/>
                  </a:lnTo>
                  <a:lnTo>
                    <a:pt x="3385" y="15894"/>
                  </a:lnTo>
                  <a:lnTo>
                    <a:pt x="4391" y="15567"/>
                  </a:lnTo>
                  <a:lnTo>
                    <a:pt x="5589" y="15240"/>
                  </a:lnTo>
                  <a:lnTo>
                    <a:pt x="6196" y="14924"/>
                  </a:lnTo>
                  <a:lnTo>
                    <a:pt x="6787" y="14597"/>
                  </a:lnTo>
                  <a:lnTo>
                    <a:pt x="7394" y="14271"/>
                  </a:lnTo>
                  <a:lnTo>
                    <a:pt x="7394" y="14107"/>
                  </a:lnTo>
                  <a:lnTo>
                    <a:pt x="7793" y="13617"/>
                  </a:lnTo>
                  <a:lnTo>
                    <a:pt x="8384" y="12974"/>
                  </a:lnTo>
                  <a:lnTo>
                    <a:pt x="8990" y="12005"/>
                  </a:lnTo>
                  <a:lnTo>
                    <a:pt x="9581" y="10861"/>
                  </a:lnTo>
                  <a:lnTo>
                    <a:pt x="9789" y="10382"/>
                  </a:lnTo>
                  <a:lnTo>
                    <a:pt x="10380" y="9249"/>
                  </a:lnTo>
                  <a:lnTo>
                    <a:pt x="11593" y="6972"/>
                  </a:lnTo>
                  <a:lnTo>
                    <a:pt x="11993" y="5839"/>
                  </a:lnTo>
                  <a:lnTo>
                    <a:pt x="12392" y="5185"/>
                  </a:lnTo>
                  <a:lnTo>
                    <a:pt x="12791" y="4379"/>
                  </a:lnTo>
                  <a:lnTo>
                    <a:pt x="13382" y="3410"/>
                  </a:lnTo>
                  <a:lnTo>
                    <a:pt x="13781" y="2593"/>
                  </a:lnTo>
                  <a:lnTo>
                    <a:pt x="13989" y="2266"/>
                  </a:lnTo>
                  <a:lnTo>
                    <a:pt x="14180" y="1950"/>
                  </a:lnTo>
                  <a:lnTo>
                    <a:pt x="14580" y="1296"/>
                  </a:lnTo>
                  <a:lnTo>
                    <a:pt x="14787" y="817"/>
                  </a:lnTo>
                  <a:lnTo>
                    <a:pt x="15186" y="327"/>
                  </a:lnTo>
                  <a:lnTo>
                    <a:pt x="15586" y="163"/>
                  </a:lnTo>
                  <a:lnTo>
                    <a:pt x="16176" y="0"/>
                  </a:lnTo>
                  <a:lnTo>
                    <a:pt x="16384"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Drawing 6"/>
            <xdr:cNvSpPr>
              <a:spLocks/>
            </xdr:cNvSpPr>
          </xdr:nvSpPr>
          <xdr:spPr>
            <a:xfrm>
              <a:off x="442" y="35"/>
              <a:ext cx="116" cy="101"/>
            </a:xfrm>
            <a:custGeom>
              <a:pathLst>
                <a:path h="16384" w="16384">
                  <a:moveTo>
                    <a:pt x="16384" y="16384"/>
                  </a:moveTo>
                  <a:lnTo>
                    <a:pt x="15560" y="16221"/>
                  </a:lnTo>
                  <a:lnTo>
                    <a:pt x="14154" y="16057"/>
                  </a:lnTo>
                  <a:lnTo>
                    <a:pt x="13136" y="15894"/>
                  </a:lnTo>
                  <a:lnTo>
                    <a:pt x="12135" y="15567"/>
                  </a:lnTo>
                  <a:lnTo>
                    <a:pt x="10923" y="15240"/>
                  </a:lnTo>
                  <a:lnTo>
                    <a:pt x="10115" y="14924"/>
                  </a:lnTo>
                  <a:lnTo>
                    <a:pt x="9501" y="14597"/>
                  </a:lnTo>
                  <a:lnTo>
                    <a:pt x="8887" y="14271"/>
                  </a:lnTo>
                  <a:lnTo>
                    <a:pt x="8887" y="14107"/>
                  </a:lnTo>
                  <a:lnTo>
                    <a:pt x="8483" y="13617"/>
                  </a:lnTo>
                  <a:lnTo>
                    <a:pt x="7885" y="12974"/>
                  </a:lnTo>
                  <a:lnTo>
                    <a:pt x="7271" y="12005"/>
                  </a:lnTo>
                  <a:lnTo>
                    <a:pt x="6673" y="11024"/>
                  </a:lnTo>
                  <a:lnTo>
                    <a:pt x="6269" y="10382"/>
                  </a:lnTo>
                  <a:lnTo>
                    <a:pt x="5865" y="9249"/>
                  </a:lnTo>
                  <a:lnTo>
                    <a:pt x="4847" y="6972"/>
                  </a:lnTo>
                  <a:lnTo>
                    <a:pt x="4249" y="5839"/>
                  </a:lnTo>
                  <a:lnTo>
                    <a:pt x="4039" y="5349"/>
                  </a:lnTo>
                  <a:lnTo>
                    <a:pt x="3442" y="4216"/>
                  </a:lnTo>
                  <a:lnTo>
                    <a:pt x="3038" y="3573"/>
                  </a:lnTo>
                  <a:lnTo>
                    <a:pt x="2424" y="2593"/>
                  </a:lnTo>
                  <a:lnTo>
                    <a:pt x="2230" y="2266"/>
                  </a:lnTo>
                  <a:lnTo>
                    <a:pt x="2020" y="1950"/>
                  </a:lnTo>
                  <a:lnTo>
                    <a:pt x="1616" y="1296"/>
                  </a:lnTo>
                  <a:lnTo>
                    <a:pt x="1406" y="817"/>
                  </a:lnTo>
                  <a:lnTo>
                    <a:pt x="1212" y="490"/>
                  </a:lnTo>
                  <a:lnTo>
                    <a:pt x="1002" y="327"/>
                  </a:lnTo>
                  <a:lnTo>
                    <a:pt x="808" y="163"/>
                  </a:lnTo>
                  <a:lnTo>
                    <a:pt x="404" y="0"/>
                  </a:lnTo>
                  <a:lnTo>
                    <a:pt x="0"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7"/>
          <xdr:cNvSpPr txBox="1">
            <a:spLocks noChangeArrowheads="1"/>
          </xdr:cNvSpPr>
        </xdr:nvSpPr>
        <xdr:spPr>
          <a:xfrm>
            <a:off x="9361" y="-107"/>
            <a:ext cx="1961" cy="7917"/>
          </a:xfrm>
          <a:prstGeom prst="rect">
            <a:avLst/>
          </a:prstGeom>
          <a:noFill/>
          <a:ln w="9525" cmpd="sng">
            <a:noFill/>
          </a:ln>
        </xdr:spPr>
        <xdr:txBody>
          <a:bodyPr vertOverflow="clip" wrap="square">
            <a:spAutoFit/>
          </a:bodyPr>
          <a:p>
            <a:pPr algn="l">
              <a:defRPr/>
            </a:pPr>
            <a:r>
              <a:rPr lang="en-US" cap="none" sz="2000" b="0" i="0" u="none" baseline="0">
                <a:solidFill>
                  <a:srgbClr val="000000"/>
                </a:solidFill>
              </a:rPr>
              <a:t>Z
</a:t>
            </a:r>
          </a:p>
        </xdr:txBody>
      </xdr:sp>
      <xdr:sp>
        <xdr:nvSpPr>
          <xdr:cNvPr id="8" name="Drawing 8"/>
          <xdr:cNvSpPr>
            <a:spLocks/>
          </xdr:cNvSpPr>
        </xdr:nvSpPr>
        <xdr:spPr>
          <a:xfrm>
            <a:off x="10551" y="11664"/>
            <a:ext cx="419"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Drawing 9"/>
          <xdr:cNvSpPr>
            <a:spLocks/>
          </xdr:cNvSpPr>
        </xdr:nvSpPr>
        <xdr:spPr>
          <a:xfrm>
            <a:off x="10551" y="12303"/>
            <a:ext cx="771"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Drawing 10"/>
          <xdr:cNvSpPr>
            <a:spLocks/>
          </xdr:cNvSpPr>
        </xdr:nvSpPr>
        <xdr:spPr>
          <a:xfrm>
            <a:off x="10551" y="11986"/>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Drawing 11"/>
          <xdr:cNvSpPr>
            <a:spLocks/>
          </xdr:cNvSpPr>
        </xdr:nvSpPr>
        <xdr:spPr>
          <a:xfrm>
            <a:off x="10551" y="12521"/>
            <a:ext cx="1119"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Drawing 12"/>
          <xdr:cNvSpPr>
            <a:spLocks/>
          </xdr:cNvSpPr>
        </xdr:nvSpPr>
        <xdr:spPr>
          <a:xfrm>
            <a:off x="10760" y="12838"/>
            <a:ext cx="1052"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Drawing 13"/>
          <xdr:cNvSpPr>
            <a:spLocks/>
          </xdr:cNvSpPr>
        </xdr:nvSpPr>
        <xdr:spPr>
          <a:xfrm>
            <a:off x="11179" y="13056"/>
            <a:ext cx="838" cy="160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Drawing 14"/>
          <xdr:cNvSpPr>
            <a:spLocks/>
          </xdr:cNvSpPr>
        </xdr:nvSpPr>
        <xdr:spPr>
          <a:xfrm>
            <a:off x="11531" y="13269"/>
            <a:ext cx="700"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Drawing 15"/>
          <xdr:cNvSpPr>
            <a:spLocks/>
          </xdr:cNvSpPr>
        </xdr:nvSpPr>
        <xdr:spPr>
          <a:xfrm>
            <a:off x="11879" y="13373"/>
            <a:ext cx="700" cy="1283"/>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Drawing 16"/>
          <xdr:cNvSpPr>
            <a:spLocks/>
          </xdr:cNvSpPr>
        </xdr:nvSpPr>
        <xdr:spPr>
          <a:xfrm>
            <a:off x="12160" y="13482"/>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Drawing 17"/>
          <xdr:cNvSpPr>
            <a:spLocks/>
          </xdr:cNvSpPr>
        </xdr:nvSpPr>
        <xdr:spPr>
          <a:xfrm>
            <a:off x="10551" y="11451"/>
            <a:ext cx="281" cy="53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Drawing 18"/>
          <xdr:cNvSpPr>
            <a:spLocks/>
          </xdr:cNvSpPr>
        </xdr:nvSpPr>
        <xdr:spPr>
          <a:xfrm>
            <a:off x="12440" y="13591"/>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Drawing 19"/>
          <xdr:cNvSpPr>
            <a:spLocks/>
          </xdr:cNvSpPr>
        </xdr:nvSpPr>
        <xdr:spPr>
          <a:xfrm>
            <a:off x="12788" y="13695"/>
            <a:ext cx="562" cy="107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Drawing 20"/>
          <xdr:cNvSpPr>
            <a:spLocks/>
          </xdr:cNvSpPr>
        </xdr:nvSpPr>
        <xdr:spPr>
          <a:xfrm>
            <a:off x="13069" y="13804"/>
            <a:ext cx="562"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Drawing 21"/>
          <xdr:cNvSpPr>
            <a:spLocks/>
          </xdr:cNvSpPr>
        </xdr:nvSpPr>
        <xdr:spPr>
          <a:xfrm>
            <a:off x="13421" y="13908"/>
            <a:ext cx="419"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Drawing 22"/>
          <xdr:cNvSpPr>
            <a:spLocks/>
          </xdr:cNvSpPr>
        </xdr:nvSpPr>
        <xdr:spPr>
          <a:xfrm>
            <a:off x="13768" y="13908"/>
            <a:ext cx="352" cy="85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Drawing 23"/>
          <xdr:cNvSpPr>
            <a:spLocks/>
          </xdr:cNvSpPr>
        </xdr:nvSpPr>
        <xdr:spPr>
          <a:xfrm>
            <a:off x="14121" y="14017"/>
            <a:ext cx="281"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Drawing 24"/>
          <xdr:cNvSpPr>
            <a:spLocks/>
          </xdr:cNvSpPr>
        </xdr:nvSpPr>
        <xdr:spPr>
          <a:xfrm>
            <a:off x="14397" y="14126"/>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Drawing 25"/>
          <xdr:cNvSpPr>
            <a:spLocks/>
          </xdr:cNvSpPr>
        </xdr:nvSpPr>
        <xdr:spPr>
          <a:xfrm>
            <a:off x="14678" y="14017"/>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Drawing 26"/>
          <xdr:cNvSpPr>
            <a:spLocks/>
          </xdr:cNvSpPr>
        </xdr:nvSpPr>
        <xdr:spPr>
          <a:xfrm>
            <a:off x="14958" y="14017"/>
            <a:ext cx="209"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104775</xdr:colOff>
      <xdr:row>2</xdr:row>
      <xdr:rowOff>104775</xdr:rowOff>
    </xdr:from>
    <xdr:to>
      <xdr:col>10</xdr:col>
      <xdr:colOff>295275</xdr:colOff>
      <xdr:row>2</xdr:row>
      <xdr:rowOff>104775</xdr:rowOff>
    </xdr:to>
    <xdr:sp>
      <xdr:nvSpPr>
        <xdr:cNvPr id="27" name="Line 27"/>
        <xdr:cNvSpPr>
          <a:spLocks/>
        </xdr:cNvSpPr>
      </xdr:nvSpPr>
      <xdr:spPr>
        <a:xfrm>
          <a:off x="2438400" y="2076450"/>
          <a:ext cx="38481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8</xdr:row>
      <xdr:rowOff>0</xdr:rowOff>
    </xdr:from>
    <xdr:to>
      <xdr:col>7</xdr:col>
      <xdr:colOff>257175</xdr:colOff>
      <xdr:row>14</xdr:row>
      <xdr:rowOff>152400</xdr:rowOff>
    </xdr:to>
    <xdr:sp>
      <xdr:nvSpPr>
        <xdr:cNvPr id="1" name="Line 1"/>
        <xdr:cNvSpPr>
          <a:spLocks/>
        </xdr:cNvSpPr>
      </xdr:nvSpPr>
      <xdr:spPr>
        <a:xfrm flipV="1">
          <a:off x="377190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161925</xdr:rowOff>
    </xdr:from>
    <xdr:to>
      <xdr:col>8</xdr:col>
      <xdr:colOff>238125</xdr:colOff>
      <xdr:row>14</xdr:row>
      <xdr:rowOff>142875</xdr:rowOff>
    </xdr:to>
    <xdr:sp>
      <xdr:nvSpPr>
        <xdr:cNvPr id="2" name="Line 2"/>
        <xdr:cNvSpPr>
          <a:spLocks/>
        </xdr:cNvSpPr>
      </xdr:nvSpPr>
      <xdr:spPr>
        <a:xfrm flipV="1">
          <a:off x="4133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8</xdr:row>
      <xdr:rowOff>0</xdr:rowOff>
    </xdr:from>
    <xdr:to>
      <xdr:col>9</xdr:col>
      <xdr:colOff>238125</xdr:colOff>
      <xdr:row>14</xdr:row>
      <xdr:rowOff>152400</xdr:rowOff>
    </xdr:to>
    <xdr:sp>
      <xdr:nvSpPr>
        <xdr:cNvPr id="3" name="Line 3"/>
        <xdr:cNvSpPr>
          <a:spLocks/>
        </xdr:cNvSpPr>
      </xdr:nvSpPr>
      <xdr:spPr>
        <a:xfrm flipV="1">
          <a:off x="4514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xdr:row>
      <xdr:rowOff>161925</xdr:rowOff>
    </xdr:from>
    <xdr:to>
      <xdr:col>10</xdr:col>
      <xdr:colOff>238125</xdr:colOff>
      <xdr:row>14</xdr:row>
      <xdr:rowOff>142875</xdr:rowOff>
    </xdr:to>
    <xdr:sp>
      <xdr:nvSpPr>
        <xdr:cNvPr id="4" name="Line 4"/>
        <xdr:cNvSpPr>
          <a:spLocks/>
        </xdr:cNvSpPr>
      </xdr:nvSpPr>
      <xdr:spPr>
        <a:xfrm flipV="1">
          <a:off x="4895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7</xdr:row>
      <xdr:rowOff>161925</xdr:rowOff>
    </xdr:from>
    <xdr:to>
      <xdr:col>11</xdr:col>
      <xdr:colOff>238125</xdr:colOff>
      <xdr:row>14</xdr:row>
      <xdr:rowOff>142875</xdr:rowOff>
    </xdr:to>
    <xdr:sp>
      <xdr:nvSpPr>
        <xdr:cNvPr id="5" name="Line 5"/>
        <xdr:cNvSpPr>
          <a:spLocks/>
        </xdr:cNvSpPr>
      </xdr:nvSpPr>
      <xdr:spPr>
        <a:xfrm flipV="1">
          <a:off x="5276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8</xdr:row>
      <xdr:rowOff>19050</xdr:rowOff>
    </xdr:from>
    <xdr:to>
      <xdr:col>12</xdr:col>
      <xdr:colOff>228600</xdr:colOff>
      <xdr:row>15</xdr:row>
      <xdr:rowOff>0</xdr:rowOff>
    </xdr:to>
    <xdr:sp>
      <xdr:nvSpPr>
        <xdr:cNvPr id="6" name="Line 6"/>
        <xdr:cNvSpPr>
          <a:spLocks/>
        </xdr:cNvSpPr>
      </xdr:nvSpPr>
      <xdr:spPr>
        <a:xfrm flipV="1">
          <a:off x="5648325" y="140017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161925</xdr:rowOff>
    </xdr:from>
    <xdr:to>
      <xdr:col>1</xdr:col>
      <xdr:colOff>0</xdr:colOff>
      <xdr:row>13</xdr:row>
      <xdr:rowOff>142875</xdr:rowOff>
    </xdr:to>
    <xdr:sp>
      <xdr:nvSpPr>
        <xdr:cNvPr id="7" name="Line 7"/>
        <xdr:cNvSpPr>
          <a:spLocks/>
        </xdr:cNvSpPr>
      </xdr:nvSpPr>
      <xdr:spPr>
        <a:xfrm>
          <a:off x="28575" y="1371600"/>
          <a:ext cx="180975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161925</xdr:rowOff>
    </xdr:from>
    <xdr:to>
      <xdr:col>6</xdr:col>
      <xdr:colOff>228600</xdr:colOff>
      <xdr:row>14</xdr:row>
      <xdr:rowOff>142875</xdr:rowOff>
    </xdr:to>
    <xdr:sp>
      <xdr:nvSpPr>
        <xdr:cNvPr id="8" name="Line 8"/>
        <xdr:cNvSpPr>
          <a:spLocks/>
        </xdr:cNvSpPr>
      </xdr:nvSpPr>
      <xdr:spPr>
        <a:xfrm flipV="1">
          <a:off x="336232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xdr:row>
      <xdr:rowOff>161925</xdr:rowOff>
    </xdr:from>
    <xdr:to>
      <xdr:col>5</xdr:col>
      <xdr:colOff>247650</xdr:colOff>
      <xdr:row>14</xdr:row>
      <xdr:rowOff>142875</xdr:rowOff>
    </xdr:to>
    <xdr:sp>
      <xdr:nvSpPr>
        <xdr:cNvPr id="9" name="Line 9"/>
        <xdr:cNvSpPr>
          <a:spLocks/>
        </xdr:cNvSpPr>
      </xdr:nvSpPr>
      <xdr:spPr>
        <a:xfrm flipV="1">
          <a:off x="30003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9525</xdr:rowOff>
    </xdr:from>
    <xdr:to>
      <xdr:col>4</xdr:col>
      <xdr:colOff>219075</xdr:colOff>
      <xdr:row>14</xdr:row>
      <xdr:rowOff>161925</xdr:rowOff>
    </xdr:to>
    <xdr:sp>
      <xdr:nvSpPr>
        <xdr:cNvPr id="10" name="Line 10"/>
        <xdr:cNvSpPr>
          <a:spLocks/>
        </xdr:cNvSpPr>
      </xdr:nvSpPr>
      <xdr:spPr>
        <a:xfrm flipV="1">
          <a:off x="2590800" y="139065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0</xdr:rowOff>
    </xdr:from>
    <xdr:to>
      <xdr:col>3</xdr:col>
      <xdr:colOff>238125</xdr:colOff>
      <xdr:row>14</xdr:row>
      <xdr:rowOff>152400</xdr:rowOff>
    </xdr:to>
    <xdr:sp>
      <xdr:nvSpPr>
        <xdr:cNvPr id="11" name="Line 11"/>
        <xdr:cNvSpPr>
          <a:spLocks/>
        </xdr:cNvSpPr>
      </xdr:nvSpPr>
      <xdr:spPr>
        <a:xfrm flipV="1">
          <a:off x="2228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7</xdr:row>
      <xdr:rowOff>161925</xdr:rowOff>
    </xdr:from>
    <xdr:to>
      <xdr:col>13</xdr:col>
      <xdr:colOff>361950</xdr:colOff>
      <xdr:row>14</xdr:row>
      <xdr:rowOff>142875</xdr:rowOff>
    </xdr:to>
    <xdr:sp>
      <xdr:nvSpPr>
        <xdr:cNvPr id="12" name="Line 12"/>
        <xdr:cNvSpPr>
          <a:spLocks/>
        </xdr:cNvSpPr>
      </xdr:nvSpPr>
      <xdr:spPr>
        <a:xfrm flipV="1">
          <a:off x="60102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133350</xdr:rowOff>
    </xdr:from>
    <xdr:to>
      <xdr:col>14</xdr:col>
      <xdr:colOff>466725</xdr:colOff>
      <xdr:row>18</xdr:row>
      <xdr:rowOff>104775</xdr:rowOff>
    </xdr:to>
    <xdr:sp>
      <xdr:nvSpPr>
        <xdr:cNvPr id="1" name="AutoShape 1"/>
        <xdr:cNvSpPr>
          <a:spLocks/>
        </xdr:cNvSpPr>
      </xdr:nvSpPr>
      <xdr:spPr>
        <a:xfrm>
          <a:off x="666750" y="2724150"/>
          <a:ext cx="8334375" cy="295275"/>
        </a:xfrm>
        <a:prstGeom prst="rightArrow">
          <a:avLst/>
        </a:prstGeom>
        <a:gradFill rotWithShape="1">
          <a:gsLst>
            <a:gs pos="0">
              <a:srgbClr val="757575"/>
            </a:gs>
            <a:gs pos="100000">
              <a:srgbClr val="FFFFFF"/>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14</xdr:row>
      <xdr:rowOff>123825</xdr:rowOff>
    </xdr:from>
    <xdr:to>
      <xdr:col>16</xdr:col>
      <xdr:colOff>428625</xdr:colOff>
      <xdr:row>20</xdr:row>
      <xdr:rowOff>104775</xdr:rowOff>
    </xdr:to>
    <xdr:sp>
      <xdr:nvSpPr>
        <xdr:cNvPr id="2" name="TextBox 2"/>
        <xdr:cNvSpPr txBox="1">
          <a:spLocks noChangeArrowheads="1"/>
        </xdr:cNvSpPr>
      </xdr:nvSpPr>
      <xdr:spPr>
        <a:xfrm>
          <a:off x="9096375" y="2390775"/>
          <a:ext cx="1085850" cy="9525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Effect
(Y)</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Management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1</xdr:col>
      <xdr:colOff>180975</xdr:colOff>
      <xdr:row>9</xdr:row>
      <xdr:rowOff>85725</xdr:rowOff>
    </xdr:from>
    <xdr:to>
      <xdr:col>2</xdr:col>
      <xdr:colOff>295275</xdr:colOff>
      <xdr:row>9</xdr:row>
      <xdr:rowOff>85725</xdr:rowOff>
    </xdr:to>
    <xdr:sp>
      <xdr:nvSpPr>
        <xdr:cNvPr id="15" name="Line 15"/>
        <xdr:cNvSpPr>
          <a:spLocks/>
        </xdr:cNvSpPr>
      </xdr:nvSpPr>
      <xdr:spPr>
        <a:xfrm>
          <a:off x="790575" y="15430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9</xdr:row>
      <xdr:rowOff>85725</xdr:rowOff>
    </xdr:from>
    <xdr:to>
      <xdr:col>1</xdr:col>
      <xdr:colOff>323850</xdr:colOff>
      <xdr:row>13</xdr:row>
      <xdr:rowOff>19050</xdr:rowOff>
    </xdr:to>
    <xdr:sp>
      <xdr:nvSpPr>
        <xdr:cNvPr id="16" name="TextBox 16"/>
        <xdr:cNvSpPr txBox="1">
          <a:spLocks noChangeArrowheads="1"/>
        </xdr:cNvSpPr>
      </xdr:nvSpPr>
      <xdr:spPr>
        <a:xfrm>
          <a:off x="304800" y="1543050"/>
          <a:ext cx="62865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0</xdr:colOff>
      <xdr:row>4</xdr:row>
      <xdr:rowOff>57150</xdr:rowOff>
    </xdr:from>
    <xdr:to>
      <xdr:col>5</xdr:col>
      <xdr:colOff>114300</xdr:colOff>
      <xdr:row>4</xdr:row>
      <xdr:rowOff>57150</xdr:rowOff>
    </xdr:to>
    <xdr:sp>
      <xdr:nvSpPr>
        <xdr:cNvPr id="17" name="Line 17"/>
        <xdr:cNvSpPr>
          <a:spLocks/>
        </xdr:cNvSpPr>
      </xdr:nvSpPr>
      <xdr:spPr>
        <a:xfrm>
          <a:off x="2438400" y="7048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xdr:row>
      <xdr:rowOff>57150</xdr:rowOff>
    </xdr:from>
    <xdr:to>
      <xdr:col>4</xdr:col>
      <xdr:colOff>142875</xdr:colOff>
      <xdr:row>6</xdr:row>
      <xdr:rowOff>57150</xdr:rowOff>
    </xdr:to>
    <xdr:sp>
      <xdr:nvSpPr>
        <xdr:cNvPr id="18" name="TextBox 18"/>
        <xdr:cNvSpPr txBox="1">
          <a:spLocks noChangeArrowheads="1"/>
        </xdr:cNvSpPr>
      </xdr:nvSpPr>
      <xdr:spPr>
        <a:xfrm>
          <a:off x="1952625" y="70485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276225</xdr:colOff>
      <xdr:row>7</xdr:row>
      <xdr:rowOff>85725</xdr:rowOff>
    </xdr:from>
    <xdr:to>
      <xdr:col>5</xdr:col>
      <xdr:colOff>390525</xdr:colOff>
      <xdr:row>7</xdr:row>
      <xdr:rowOff>85725</xdr:rowOff>
    </xdr:to>
    <xdr:sp>
      <xdr:nvSpPr>
        <xdr:cNvPr id="19" name="Line 19"/>
        <xdr:cNvSpPr>
          <a:spLocks/>
        </xdr:cNvSpPr>
      </xdr:nvSpPr>
      <xdr:spPr>
        <a:xfrm>
          <a:off x="2714625" y="12192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7</xdr:row>
      <xdr:rowOff>85725</xdr:rowOff>
    </xdr:from>
    <xdr:to>
      <xdr:col>4</xdr:col>
      <xdr:colOff>419100</xdr:colOff>
      <xdr:row>9</xdr:row>
      <xdr:rowOff>76200</xdr:rowOff>
    </xdr:to>
    <xdr:sp>
      <xdr:nvSpPr>
        <xdr:cNvPr id="20" name="TextBox 20"/>
        <xdr:cNvSpPr txBox="1">
          <a:spLocks noChangeArrowheads="1"/>
        </xdr:cNvSpPr>
      </xdr:nvSpPr>
      <xdr:spPr>
        <a:xfrm>
          <a:off x="2228850" y="1219200"/>
          <a:ext cx="628650" cy="314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542925</xdr:colOff>
      <xdr:row>10</xdr:row>
      <xdr:rowOff>57150</xdr:rowOff>
    </xdr:from>
    <xdr:to>
      <xdr:col>6</xdr:col>
      <xdr:colOff>47625</xdr:colOff>
      <xdr:row>10</xdr:row>
      <xdr:rowOff>57150</xdr:rowOff>
    </xdr:to>
    <xdr:sp>
      <xdr:nvSpPr>
        <xdr:cNvPr id="21" name="Line 21"/>
        <xdr:cNvSpPr>
          <a:spLocks/>
        </xdr:cNvSpPr>
      </xdr:nvSpPr>
      <xdr:spPr>
        <a:xfrm>
          <a:off x="2981325" y="1676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10</xdr:row>
      <xdr:rowOff>57150</xdr:rowOff>
    </xdr:from>
    <xdr:to>
      <xdr:col>5</xdr:col>
      <xdr:colOff>76200</xdr:colOff>
      <xdr:row>12</xdr:row>
      <xdr:rowOff>85725</xdr:rowOff>
    </xdr:to>
    <xdr:sp>
      <xdr:nvSpPr>
        <xdr:cNvPr id="22" name="TextBox 22"/>
        <xdr:cNvSpPr txBox="1">
          <a:spLocks noChangeArrowheads="1"/>
        </xdr:cNvSpPr>
      </xdr:nvSpPr>
      <xdr:spPr>
        <a:xfrm>
          <a:off x="2495550" y="1676400"/>
          <a:ext cx="6286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209550</xdr:colOff>
      <xdr:row>4</xdr:row>
      <xdr:rowOff>76200</xdr:rowOff>
    </xdr:from>
    <xdr:to>
      <xdr:col>8</xdr:col>
      <xdr:colOff>323850</xdr:colOff>
      <xdr:row>4</xdr:row>
      <xdr:rowOff>76200</xdr:rowOff>
    </xdr:to>
    <xdr:sp>
      <xdr:nvSpPr>
        <xdr:cNvPr id="23" name="Line 23"/>
        <xdr:cNvSpPr>
          <a:spLocks/>
        </xdr:cNvSpPr>
      </xdr:nvSpPr>
      <xdr:spPr>
        <a:xfrm>
          <a:off x="4476750" y="723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76200</xdr:rowOff>
    </xdr:from>
    <xdr:to>
      <xdr:col>7</xdr:col>
      <xdr:colOff>352425</xdr:colOff>
      <xdr:row>6</xdr:row>
      <xdr:rowOff>76200</xdr:rowOff>
    </xdr:to>
    <xdr:sp>
      <xdr:nvSpPr>
        <xdr:cNvPr id="24" name="TextBox 24"/>
        <xdr:cNvSpPr txBox="1">
          <a:spLocks noChangeArrowheads="1"/>
        </xdr:cNvSpPr>
      </xdr:nvSpPr>
      <xdr:spPr>
        <a:xfrm>
          <a:off x="3990975" y="72390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485775</xdr:colOff>
      <xdr:row>7</xdr:row>
      <xdr:rowOff>76200</xdr:rowOff>
    </xdr:from>
    <xdr:to>
      <xdr:col>8</xdr:col>
      <xdr:colOff>600075</xdr:colOff>
      <xdr:row>7</xdr:row>
      <xdr:rowOff>76200</xdr:rowOff>
    </xdr:to>
    <xdr:sp>
      <xdr:nvSpPr>
        <xdr:cNvPr id="25" name="Line 25"/>
        <xdr:cNvSpPr>
          <a:spLocks/>
        </xdr:cNvSpPr>
      </xdr:nvSpPr>
      <xdr:spPr>
        <a:xfrm>
          <a:off x="4752975" y="1209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76200</xdr:rowOff>
    </xdr:from>
    <xdr:to>
      <xdr:col>8</xdr:col>
      <xdr:colOff>19050</xdr:colOff>
      <xdr:row>10</xdr:row>
      <xdr:rowOff>114300</xdr:rowOff>
    </xdr:to>
    <xdr:sp>
      <xdr:nvSpPr>
        <xdr:cNvPr id="26" name="TextBox 26"/>
        <xdr:cNvSpPr txBox="1">
          <a:spLocks noChangeArrowheads="1"/>
        </xdr:cNvSpPr>
      </xdr:nvSpPr>
      <xdr:spPr>
        <a:xfrm>
          <a:off x="4267200" y="1209675"/>
          <a:ext cx="62865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247650</xdr:colOff>
      <xdr:row>11</xdr:row>
      <xdr:rowOff>123825</xdr:rowOff>
    </xdr:from>
    <xdr:to>
      <xdr:col>9</xdr:col>
      <xdr:colOff>361950</xdr:colOff>
      <xdr:row>11</xdr:row>
      <xdr:rowOff>123825</xdr:rowOff>
    </xdr:to>
    <xdr:sp>
      <xdr:nvSpPr>
        <xdr:cNvPr id="27" name="Line 27"/>
        <xdr:cNvSpPr>
          <a:spLocks/>
        </xdr:cNvSpPr>
      </xdr:nvSpPr>
      <xdr:spPr>
        <a:xfrm>
          <a:off x="5124450" y="19050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11</xdr:row>
      <xdr:rowOff>123825</xdr:rowOff>
    </xdr:from>
    <xdr:to>
      <xdr:col>8</xdr:col>
      <xdr:colOff>390525</xdr:colOff>
      <xdr:row>13</xdr:row>
      <xdr:rowOff>133350</xdr:rowOff>
    </xdr:to>
    <xdr:sp>
      <xdr:nvSpPr>
        <xdr:cNvPr id="28" name="TextBox 28"/>
        <xdr:cNvSpPr txBox="1">
          <a:spLocks noChangeArrowheads="1"/>
        </xdr:cNvSpPr>
      </xdr:nvSpPr>
      <xdr:spPr>
        <a:xfrm>
          <a:off x="4524375" y="1905000"/>
          <a:ext cx="74295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2</xdr:col>
      <xdr:colOff>0</xdr:colOff>
      <xdr:row>21</xdr:row>
      <xdr:rowOff>76200</xdr:rowOff>
    </xdr:from>
    <xdr:to>
      <xdr:col>3</xdr:col>
      <xdr:colOff>114300</xdr:colOff>
      <xdr:row>21</xdr:row>
      <xdr:rowOff>76200</xdr:rowOff>
    </xdr:to>
    <xdr:sp>
      <xdr:nvSpPr>
        <xdr:cNvPr id="29" name="Line 29"/>
        <xdr:cNvSpPr>
          <a:spLocks/>
        </xdr:cNvSpPr>
      </xdr:nvSpPr>
      <xdr:spPr>
        <a:xfrm>
          <a:off x="1219200" y="3476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21</xdr:row>
      <xdr:rowOff>104775</xdr:rowOff>
    </xdr:from>
    <xdr:to>
      <xdr:col>2</xdr:col>
      <xdr:colOff>171450</xdr:colOff>
      <xdr:row>23</xdr:row>
      <xdr:rowOff>85725</xdr:rowOff>
    </xdr:to>
    <xdr:sp>
      <xdr:nvSpPr>
        <xdr:cNvPr id="30" name="TextBox 30"/>
        <xdr:cNvSpPr txBox="1">
          <a:spLocks noChangeArrowheads="1"/>
        </xdr:cNvSpPr>
      </xdr:nvSpPr>
      <xdr:spPr>
        <a:xfrm>
          <a:off x="1009650" y="350520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476250</xdr:colOff>
      <xdr:row>21</xdr:row>
      <xdr:rowOff>95250</xdr:rowOff>
    </xdr:from>
    <xdr:to>
      <xdr:col>9</xdr:col>
      <xdr:colOff>590550</xdr:colOff>
      <xdr:row>21</xdr:row>
      <xdr:rowOff>95250</xdr:rowOff>
    </xdr:to>
    <xdr:sp>
      <xdr:nvSpPr>
        <xdr:cNvPr id="31" name="Line 31"/>
        <xdr:cNvSpPr>
          <a:spLocks/>
        </xdr:cNvSpPr>
      </xdr:nvSpPr>
      <xdr:spPr>
        <a:xfrm>
          <a:off x="5353050" y="3495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21</xdr:row>
      <xdr:rowOff>123825</xdr:rowOff>
    </xdr:from>
    <xdr:to>
      <xdr:col>9</xdr:col>
      <xdr:colOff>38100</xdr:colOff>
      <xdr:row>23</xdr:row>
      <xdr:rowOff>104775</xdr:rowOff>
    </xdr:to>
    <xdr:sp>
      <xdr:nvSpPr>
        <xdr:cNvPr id="32" name="TextBox 32"/>
        <xdr:cNvSpPr txBox="1">
          <a:spLocks noChangeArrowheads="1"/>
        </xdr:cNvSpPr>
      </xdr:nvSpPr>
      <xdr:spPr>
        <a:xfrm>
          <a:off x="5143500" y="352425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5</xdr:col>
      <xdr:colOff>276225</xdr:colOff>
      <xdr:row>21</xdr:row>
      <xdr:rowOff>85725</xdr:rowOff>
    </xdr:from>
    <xdr:to>
      <xdr:col>6</xdr:col>
      <xdr:colOff>390525</xdr:colOff>
      <xdr:row>21</xdr:row>
      <xdr:rowOff>85725</xdr:rowOff>
    </xdr:to>
    <xdr:sp>
      <xdr:nvSpPr>
        <xdr:cNvPr id="33" name="Line 33"/>
        <xdr:cNvSpPr>
          <a:spLocks/>
        </xdr:cNvSpPr>
      </xdr:nvSpPr>
      <xdr:spPr>
        <a:xfrm>
          <a:off x="3324225" y="34861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21</xdr:row>
      <xdr:rowOff>85725</xdr:rowOff>
    </xdr:from>
    <xdr:to>
      <xdr:col>5</xdr:col>
      <xdr:colOff>419100</xdr:colOff>
      <xdr:row>24</xdr:row>
      <xdr:rowOff>114300</xdr:rowOff>
    </xdr:to>
    <xdr:sp>
      <xdr:nvSpPr>
        <xdr:cNvPr id="34" name="TextBox 34"/>
        <xdr:cNvSpPr txBox="1">
          <a:spLocks noChangeArrowheads="1"/>
        </xdr:cNvSpPr>
      </xdr:nvSpPr>
      <xdr:spPr>
        <a:xfrm>
          <a:off x="2838450" y="3486150"/>
          <a:ext cx="62865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447675</xdr:colOff>
      <xdr:row>27</xdr:row>
      <xdr:rowOff>95250</xdr:rowOff>
    </xdr:from>
    <xdr:to>
      <xdr:col>5</xdr:col>
      <xdr:colOff>561975</xdr:colOff>
      <xdr:row>27</xdr:row>
      <xdr:rowOff>95250</xdr:rowOff>
    </xdr:to>
    <xdr:sp>
      <xdr:nvSpPr>
        <xdr:cNvPr id="35" name="Line 35"/>
        <xdr:cNvSpPr>
          <a:spLocks/>
        </xdr:cNvSpPr>
      </xdr:nvSpPr>
      <xdr:spPr>
        <a:xfrm>
          <a:off x="2886075" y="446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27</xdr:row>
      <xdr:rowOff>95250</xdr:rowOff>
    </xdr:from>
    <xdr:to>
      <xdr:col>4</xdr:col>
      <xdr:colOff>590550</xdr:colOff>
      <xdr:row>31</xdr:row>
      <xdr:rowOff>47625</xdr:rowOff>
    </xdr:to>
    <xdr:sp>
      <xdr:nvSpPr>
        <xdr:cNvPr id="36" name="TextBox 36"/>
        <xdr:cNvSpPr txBox="1">
          <a:spLocks noChangeArrowheads="1"/>
        </xdr:cNvSpPr>
      </xdr:nvSpPr>
      <xdr:spPr>
        <a:xfrm>
          <a:off x="2400300" y="4467225"/>
          <a:ext cx="628650" cy="600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19050</xdr:rowOff>
    </xdr:from>
    <xdr:to>
      <xdr:col>3</xdr:col>
      <xdr:colOff>171450</xdr:colOff>
      <xdr:row>21</xdr:row>
      <xdr:rowOff>57150</xdr:rowOff>
    </xdr:to>
    <xdr:graphicFrame>
      <xdr:nvGraphicFramePr>
        <xdr:cNvPr id="1" name="Chart 1"/>
        <xdr:cNvGraphicFramePr/>
      </xdr:nvGraphicFramePr>
      <xdr:xfrm>
        <a:off x="85725" y="2066925"/>
        <a:ext cx="1543050" cy="1495425"/>
      </xdr:xfrm>
      <a:graphic>
        <a:graphicData uri="http://schemas.openxmlformats.org/drawingml/2006/chart">
          <c:chart xmlns:c="http://schemas.openxmlformats.org/drawingml/2006/chart" r:id="rId1"/>
        </a:graphicData>
      </a:graphic>
    </xdr:graphicFrame>
    <xdr:clientData/>
  </xdr:twoCellAnchor>
  <xdr:twoCellAnchor>
    <xdr:from>
      <xdr:col>3</xdr:col>
      <xdr:colOff>266700</xdr:colOff>
      <xdr:row>12</xdr:row>
      <xdr:rowOff>19050</xdr:rowOff>
    </xdr:from>
    <xdr:to>
      <xdr:col>8</xdr:col>
      <xdr:colOff>323850</xdr:colOff>
      <xdr:row>21</xdr:row>
      <xdr:rowOff>57150</xdr:rowOff>
    </xdr:to>
    <xdr:graphicFrame>
      <xdr:nvGraphicFramePr>
        <xdr:cNvPr id="2" name="Chart 2"/>
        <xdr:cNvGraphicFramePr/>
      </xdr:nvGraphicFramePr>
      <xdr:xfrm>
        <a:off x="1724025" y="2066925"/>
        <a:ext cx="2266950" cy="1495425"/>
      </xdr:xfrm>
      <a:graphic>
        <a:graphicData uri="http://schemas.openxmlformats.org/drawingml/2006/chart">
          <c:chart xmlns:c="http://schemas.openxmlformats.org/drawingml/2006/chart" r:id="rId2"/>
        </a:graphicData>
      </a:graphic>
    </xdr:graphicFrame>
    <xdr:clientData/>
  </xdr:twoCellAnchor>
  <xdr:twoCellAnchor>
    <xdr:from>
      <xdr:col>9</xdr:col>
      <xdr:colOff>104775</xdr:colOff>
      <xdr:row>12</xdr:row>
      <xdr:rowOff>38100</xdr:rowOff>
    </xdr:from>
    <xdr:to>
      <xdr:col>12</xdr:col>
      <xdr:colOff>381000</xdr:colOff>
      <xdr:row>21</xdr:row>
      <xdr:rowOff>76200</xdr:rowOff>
    </xdr:to>
    <xdr:graphicFrame>
      <xdr:nvGraphicFramePr>
        <xdr:cNvPr id="3" name="Chart 3"/>
        <xdr:cNvGraphicFramePr/>
      </xdr:nvGraphicFramePr>
      <xdr:xfrm>
        <a:off x="4191000" y="2085975"/>
        <a:ext cx="2105025" cy="1495425"/>
      </xdr:xfrm>
      <a:graphic>
        <a:graphicData uri="http://schemas.openxmlformats.org/drawingml/2006/chart">
          <c:chart xmlns:c="http://schemas.openxmlformats.org/drawingml/2006/chart" r:id="rId3"/>
        </a:graphicData>
      </a:graphic>
    </xdr:graphicFrame>
    <xdr:clientData/>
  </xdr:twoCellAnchor>
  <xdr:twoCellAnchor>
    <xdr:from>
      <xdr:col>9</xdr:col>
      <xdr:colOff>361950</xdr:colOff>
      <xdr:row>50</xdr:row>
      <xdr:rowOff>0</xdr:rowOff>
    </xdr:from>
    <xdr:to>
      <xdr:col>15</xdr:col>
      <xdr:colOff>104775</xdr:colOff>
      <xdr:row>67</xdr:row>
      <xdr:rowOff>123825</xdr:rowOff>
    </xdr:to>
    <xdr:graphicFrame>
      <xdr:nvGraphicFramePr>
        <xdr:cNvPr id="4" name="Chart 4"/>
        <xdr:cNvGraphicFramePr/>
      </xdr:nvGraphicFramePr>
      <xdr:xfrm>
        <a:off x="4448175" y="8220075"/>
        <a:ext cx="3248025" cy="2876550"/>
      </xdr:xfrm>
      <a:graphic>
        <a:graphicData uri="http://schemas.openxmlformats.org/drawingml/2006/chart">
          <c:chart xmlns:c="http://schemas.openxmlformats.org/drawingml/2006/chart" r:id="rId4"/>
        </a:graphicData>
      </a:graphic>
    </xdr:graphicFrame>
    <xdr:clientData/>
  </xdr:twoCellAnchor>
  <xdr:twoCellAnchor>
    <xdr:from>
      <xdr:col>5</xdr:col>
      <xdr:colOff>57150</xdr:colOff>
      <xdr:row>76</xdr:row>
      <xdr:rowOff>19050</xdr:rowOff>
    </xdr:from>
    <xdr:to>
      <xdr:col>12</xdr:col>
      <xdr:colOff>95250</xdr:colOff>
      <xdr:row>88</xdr:row>
      <xdr:rowOff>133350</xdr:rowOff>
    </xdr:to>
    <xdr:graphicFrame>
      <xdr:nvGraphicFramePr>
        <xdr:cNvPr id="5" name="Chart 5"/>
        <xdr:cNvGraphicFramePr/>
      </xdr:nvGraphicFramePr>
      <xdr:xfrm>
        <a:off x="2400300" y="12449175"/>
        <a:ext cx="3609975" cy="205740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47625</xdr:rowOff>
    </xdr:from>
    <xdr:to>
      <xdr:col>3</xdr:col>
      <xdr:colOff>257175</xdr:colOff>
      <xdr:row>26</xdr:row>
      <xdr:rowOff>133350</xdr:rowOff>
    </xdr:to>
    <xdr:graphicFrame>
      <xdr:nvGraphicFramePr>
        <xdr:cNvPr id="1" name="Chart 1"/>
        <xdr:cNvGraphicFramePr/>
      </xdr:nvGraphicFramePr>
      <xdr:xfrm>
        <a:off x="228600" y="2905125"/>
        <a:ext cx="1609725" cy="154305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17</xdr:row>
      <xdr:rowOff>47625</xdr:rowOff>
    </xdr:from>
    <xdr:to>
      <xdr:col>7</xdr:col>
      <xdr:colOff>304800</xdr:colOff>
      <xdr:row>26</xdr:row>
      <xdr:rowOff>152400</xdr:rowOff>
    </xdr:to>
    <xdr:graphicFrame>
      <xdr:nvGraphicFramePr>
        <xdr:cNvPr id="2" name="Chart 2"/>
        <xdr:cNvGraphicFramePr/>
      </xdr:nvGraphicFramePr>
      <xdr:xfrm>
        <a:off x="1943100" y="2905125"/>
        <a:ext cx="1924050" cy="15621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28</xdr:row>
      <xdr:rowOff>19050</xdr:rowOff>
    </xdr:from>
    <xdr:to>
      <xdr:col>5</xdr:col>
      <xdr:colOff>114300</xdr:colOff>
      <xdr:row>37</xdr:row>
      <xdr:rowOff>57150</xdr:rowOff>
    </xdr:to>
    <xdr:graphicFrame>
      <xdr:nvGraphicFramePr>
        <xdr:cNvPr id="3" name="Chart 3"/>
        <xdr:cNvGraphicFramePr/>
      </xdr:nvGraphicFramePr>
      <xdr:xfrm>
        <a:off x="228600" y="4657725"/>
        <a:ext cx="2409825" cy="1495425"/>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17</xdr:row>
      <xdr:rowOff>57150</xdr:rowOff>
    </xdr:from>
    <xdr:to>
      <xdr:col>13</xdr:col>
      <xdr:colOff>247650</xdr:colOff>
      <xdr:row>27</xdr:row>
      <xdr:rowOff>9525</xdr:rowOff>
    </xdr:to>
    <xdr:graphicFrame>
      <xdr:nvGraphicFramePr>
        <xdr:cNvPr id="4" name="Chart 4"/>
        <xdr:cNvGraphicFramePr/>
      </xdr:nvGraphicFramePr>
      <xdr:xfrm>
        <a:off x="3971925" y="2914650"/>
        <a:ext cx="1733550" cy="1571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19050</xdr:rowOff>
    </xdr:from>
    <xdr:to>
      <xdr:col>13</xdr:col>
      <xdr:colOff>0</xdr:colOff>
      <xdr:row>37</xdr:row>
      <xdr:rowOff>66675</xdr:rowOff>
    </xdr:to>
    <xdr:graphicFrame>
      <xdr:nvGraphicFramePr>
        <xdr:cNvPr id="5" name="Chart 5"/>
        <xdr:cNvGraphicFramePr/>
      </xdr:nvGraphicFramePr>
      <xdr:xfrm>
        <a:off x="3114675" y="4657725"/>
        <a:ext cx="2343150" cy="1504950"/>
      </xdr:xfrm>
      <a:graphic>
        <a:graphicData uri="http://schemas.openxmlformats.org/drawingml/2006/chart">
          <c:chart xmlns:c="http://schemas.openxmlformats.org/drawingml/2006/chart" r:id="rId5"/>
        </a:graphicData>
      </a:graphic>
    </xdr:graphicFrame>
    <xdr:clientData/>
  </xdr:twoCellAnchor>
  <xdr:twoCellAnchor>
    <xdr:from>
      <xdr:col>14</xdr:col>
      <xdr:colOff>19050</xdr:colOff>
      <xdr:row>28</xdr:row>
      <xdr:rowOff>38100</xdr:rowOff>
    </xdr:from>
    <xdr:to>
      <xdr:col>17</xdr:col>
      <xdr:colOff>438150</xdr:colOff>
      <xdr:row>37</xdr:row>
      <xdr:rowOff>95250</xdr:rowOff>
    </xdr:to>
    <xdr:graphicFrame>
      <xdr:nvGraphicFramePr>
        <xdr:cNvPr id="6" name="Chart 6"/>
        <xdr:cNvGraphicFramePr/>
      </xdr:nvGraphicFramePr>
      <xdr:xfrm>
        <a:off x="5876925" y="4676775"/>
        <a:ext cx="2352675" cy="151447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15</xdr:col>
      <xdr:colOff>123825</xdr:colOff>
      <xdr:row>5</xdr:row>
      <xdr:rowOff>200025</xdr:rowOff>
    </xdr:to>
    <xdr:sp>
      <xdr:nvSpPr>
        <xdr:cNvPr id="1" name="Text 1"/>
        <xdr:cNvSpPr txBox="1">
          <a:spLocks noChangeArrowheads="1"/>
        </xdr:cNvSpPr>
      </xdr:nvSpPr>
      <xdr:spPr>
        <a:xfrm>
          <a:off x="1257300" y="400050"/>
          <a:ext cx="368617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Cause &amp; Effect Matrix</a:t>
          </a:r>
        </a:p>
      </xdr:txBody>
    </xdr:sp>
    <xdr:clientData/>
  </xdr:twoCellAnchor>
  <xdr:twoCellAnchor>
    <xdr:from>
      <xdr:col>1</xdr:col>
      <xdr:colOff>228600</xdr:colOff>
      <xdr:row>34</xdr:row>
      <xdr:rowOff>0</xdr:rowOff>
    </xdr:from>
    <xdr:to>
      <xdr:col>17</xdr:col>
      <xdr:colOff>276225</xdr:colOff>
      <xdr:row>34</xdr:row>
      <xdr:rowOff>0</xdr:rowOff>
    </xdr:to>
    <xdr:sp>
      <xdr:nvSpPr>
        <xdr:cNvPr id="2" name="Text 2"/>
        <xdr:cNvSpPr txBox="1">
          <a:spLocks noChangeArrowheads="1"/>
        </xdr:cNvSpPr>
      </xdr:nvSpPr>
      <xdr:spPr>
        <a:xfrm>
          <a:off x="514350" y="6229350"/>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table provides the initial input to the FMEA.  When each of the output variables (requirements) are not correct, that represents potential "EFFECTS".  When each input variable is not correct, that represents "CAUSES".
1.  List the Key Process Output Variables
2. Rate each variable on a 1-to-10 scale to importance to the customer
3. List Key Process Input Variables
4.  Rate each variables  relationship to each output variable on a 1-to-10  scale  
5.  Select the top input variables to start the FMEA process;  Determine how each selected input variable can "go wrong" and place that in the Cause column of the FMEA.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190500</xdr:rowOff>
    </xdr:from>
    <xdr:to>
      <xdr:col>3</xdr:col>
      <xdr:colOff>28575</xdr:colOff>
      <xdr:row>4</xdr:row>
      <xdr:rowOff>47625</xdr:rowOff>
    </xdr:to>
    <xdr:sp>
      <xdr:nvSpPr>
        <xdr:cNvPr id="1" name="Rectangle 2"/>
        <xdr:cNvSpPr txBox="1">
          <a:spLocks noChangeArrowheads="1"/>
        </xdr:cNvSpPr>
      </xdr:nvSpPr>
      <xdr:spPr>
        <a:xfrm>
          <a:off x="419100" y="190500"/>
          <a:ext cx="2390775" cy="657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Potential Failure Modes and Effects Analysis (Information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114300</xdr:rowOff>
    </xdr:from>
    <xdr:to>
      <xdr:col>8</xdr:col>
      <xdr:colOff>76200</xdr:colOff>
      <xdr:row>5</xdr:row>
      <xdr:rowOff>114300</xdr:rowOff>
    </xdr:to>
    <xdr:sp>
      <xdr:nvSpPr>
        <xdr:cNvPr id="1" name="Text 1"/>
        <xdr:cNvSpPr txBox="1">
          <a:spLocks noChangeArrowheads="1"/>
        </xdr:cNvSpPr>
      </xdr:nvSpPr>
      <xdr:spPr>
        <a:xfrm>
          <a:off x="3800475" y="114300"/>
          <a:ext cx="589597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Process / Product 
Failure Modes and Effects Analysis
(FMEA)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133350</xdr:rowOff>
    </xdr:from>
    <xdr:to>
      <xdr:col>7</xdr:col>
      <xdr:colOff>609600</xdr:colOff>
      <xdr:row>3</xdr:row>
      <xdr:rowOff>9525</xdr:rowOff>
    </xdr:to>
    <xdr:sp>
      <xdr:nvSpPr>
        <xdr:cNvPr id="1" name="Text 1"/>
        <xdr:cNvSpPr txBox="1">
          <a:spLocks noChangeArrowheads="1"/>
        </xdr:cNvSpPr>
      </xdr:nvSpPr>
      <xdr:spPr>
        <a:xfrm>
          <a:off x="2676525" y="133350"/>
          <a:ext cx="26765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Control Plan</a:t>
          </a:r>
        </a:p>
      </xdr:txBody>
    </xdr:sp>
    <xdr:clientData/>
  </xdr:twoCellAnchor>
  <xdr:twoCellAnchor>
    <xdr:from>
      <xdr:col>6</xdr:col>
      <xdr:colOff>476250</xdr:colOff>
      <xdr:row>8</xdr:row>
      <xdr:rowOff>57150</xdr:rowOff>
    </xdr:from>
    <xdr:to>
      <xdr:col>11</xdr:col>
      <xdr:colOff>609600</xdr:colOff>
      <xdr:row>9</xdr:row>
      <xdr:rowOff>171450</xdr:rowOff>
    </xdr:to>
    <xdr:sp>
      <xdr:nvSpPr>
        <xdr:cNvPr id="2" name="Text 2"/>
        <xdr:cNvSpPr txBox="1">
          <a:spLocks noChangeArrowheads="1"/>
        </xdr:cNvSpPr>
      </xdr:nvSpPr>
      <xdr:spPr>
        <a:xfrm>
          <a:off x="4610100" y="1371600"/>
          <a:ext cx="318135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Arial"/>
              <a:ea typeface="Arial"/>
              <a:cs typeface="Arial"/>
            </a:rPr>
            <a:t>Current Control Plan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nz\Quality\6%20Sigma\SixSigma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DO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sheetName val="Six Sigma Project"/>
    </sheetNames>
    <sheetDataSet>
      <sheetData sheetId="0">
        <row r="2">
          <cell r="A2" t="str">
            <v>Complete</v>
          </cell>
        </row>
        <row r="3">
          <cell r="A3" t="str">
            <v>Working</v>
          </cell>
        </row>
        <row r="4">
          <cell r="A4" t="str">
            <v>Rescheduled</v>
          </cell>
        </row>
        <row r="5">
          <cell r="A5" t="str">
            <v>Canceled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 template"/>
      <sheetName val="2^3 template"/>
      <sheetName val="2^4 template "/>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11">
          <cell r="B11">
            <v>8.333333333333332</v>
          </cell>
          <cell r="C11">
            <v>-5</v>
          </cell>
          <cell r="D11">
            <v>1.6666666666666679</v>
          </cell>
        </row>
      </sheetData>
      <sheetData sheetId="2">
        <row r="23">
          <cell r="B23">
            <v>21.625</v>
          </cell>
          <cell r="C23">
            <v>3.125</v>
          </cell>
          <cell r="D23">
            <v>9.875</v>
          </cell>
          <cell r="E23">
            <v>14.625</v>
          </cell>
          <cell r="F23">
            <v>0.125</v>
          </cell>
          <cell r="G23">
            <v>-18.125</v>
          </cell>
          <cell r="H23">
            <v>2.375</v>
          </cell>
          <cell r="I23">
            <v>1.875</v>
          </cell>
          <cell r="J23">
            <v>16.625</v>
          </cell>
          <cell r="K23">
            <v>-0.375</v>
          </cell>
          <cell r="L23">
            <v>4.125</v>
          </cell>
          <cell r="M23">
            <v>-1.125</v>
          </cell>
          <cell r="N23">
            <v>-1.625</v>
          </cell>
          <cell r="O23">
            <v>-2.625</v>
          </cell>
          <cell r="P23">
            <v>1.375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36:X50"/>
  <sheetViews>
    <sheetView tabSelected="1" zoomScale="55" zoomScaleNormal="55" workbookViewId="0" topLeftCell="A1">
      <selection activeCell="AA35" sqref="AA35"/>
    </sheetView>
  </sheetViews>
  <sheetFormatPr defaultColWidth="9.140625" defaultRowHeight="12.75"/>
  <cols>
    <col min="1" max="16384" width="9.140625" style="17" customWidth="1"/>
  </cols>
  <sheetData>
    <row r="36" spans="4:24" ht="12.75">
      <c r="D36" s="656" t="s">
        <v>839</v>
      </c>
      <c r="E36" s="656"/>
      <c r="F36" s="656"/>
      <c r="G36" s="656"/>
      <c r="H36" s="656"/>
      <c r="I36" s="656"/>
      <c r="J36" s="656"/>
      <c r="K36" s="656"/>
      <c r="L36" s="656"/>
      <c r="M36" s="656"/>
      <c r="N36" s="656"/>
      <c r="O36" s="656"/>
      <c r="P36" s="656"/>
      <c r="Q36" s="656"/>
      <c r="R36" s="656"/>
      <c r="S36" s="656"/>
      <c r="T36" s="656"/>
      <c r="U36" s="656"/>
      <c r="V36" s="656"/>
      <c r="W36" s="656"/>
      <c r="X36" s="656"/>
    </row>
    <row r="37" spans="4:24" ht="12.75" customHeight="1">
      <c r="D37" s="656"/>
      <c r="E37" s="656"/>
      <c r="F37" s="656"/>
      <c r="G37" s="656"/>
      <c r="H37" s="656"/>
      <c r="I37" s="656"/>
      <c r="J37" s="656"/>
      <c r="K37" s="656"/>
      <c r="L37" s="656"/>
      <c r="M37" s="656"/>
      <c r="N37" s="656"/>
      <c r="O37" s="656"/>
      <c r="P37" s="656"/>
      <c r="Q37" s="656"/>
      <c r="R37" s="656"/>
      <c r="S37" s="656"/>
      <c r="T37" s="656"/>
      <c r="U37" s="656"/>
      <c r="V37" s="656"/>
      <c r="W37" s="656"/>
      <c r="X37" s="656"/>
    </row>
    <row r="38" spans="4:24" ht="12.75" customHeight="1">
      <c r="D38" s="656"/>
      <c r="E38" s="656"/>
      <c r="F38" s="656"/>
      <c r="G38" s="656"/>
      <c r="H38" s="656"/>
      <c r="I38" s="656"/>
      <c r="J38" s="656"/>
      <c r="K38" s="656"/>
      <c r="L38" s="656"/>
      <c r="M38" s="656"/>
      <c r="N38" s="656"/>
      <c r="O38" s="656"/>
      <c r="P38" s="656"/>
      <c r="Q38" s="656"/>
      <c r="R38" s="656"/>
      <c r="S38" s="656"/>
      <c r="T38" s="656"/>
      <c r="U38" s="656"/>
      <c r="V38" s="656"/>
      <c r="W38" s="656"/>
      <c r="X38" s="656"/>
    </row>
    <row r="39" spans="4:24" ht="12.75" customHeight="1">
      <c r="D39" s="656"/>
      <c r="E39" s="656"/>
      <c r="F39" s="656"/>
      <c r="G39" s="656"/>
      <c r="H39" s="656"/>
      <c r="I39" s="656"/>
      <c r="J39" s="656"/>
      <c r="K39" s="656"/>
      <c r="L39" s="656"/>
      <c r="M39" s="656"/>
      <c r="N39" s="656"/>
      <c r="O39" s="656"/>
      <c r="P39" s="656"/>
      <c r="Q39" s="656"/>
      <c r="R39" s="656"/>
      <c r="S39" s="656"/>
      <c r="T39" s="656"/>
      <c r="U39" s="656"/>
      <c r="V39" s="656"/>
      <c r="W39" s="656"/>
      <c r="X39" s="656"/>
    </row>
    <row r="40" spans="4:24" ht="12.75" customHeight="1">
      <c r="D40" s="656"/>
      <c r="E40" s="656"/>
      <c r="F40" s="656"/>
      <c r="G40" s="656"/>
      <c r="H40" s="656"/>
      <c r="I40" s="656"/>
      <c r="J40" s="656"/>
      <c r="K40" s="656"/>
      <c r="L40" s="656"/>
      <c r="M40" s="656"/>
      <c r="N40" s="656"/>
      <c r="O40" s="656"/>
      <c r="P40" s="656"/>
      <c r="Q40" s="656"/>
      <c r="R40" s="656"/>
      <c r="S40" s="656"/>
      <c r="T40" s="656"/>
      <c r="U40" s="656"/>
      <c r="V40" s="656"/>
      <c r="W40" s="656"/>
      <c r="X40" s="656"/>
    </row>
    <row r="41" spans="4:24" ht="12.75" customHeight="1">
      <c r="D41" s="656"/>
      <c r="E41" s="656"/>
      <c r="F41" s="656"/>
      <c r="G41" s="656"/>
      <c r="H41" s="656"/>
      <c r="I41" s="656"/>
      <c r="J41" s="656"/>
      <c r="K41" s="656"/>
      <c r="L41" s="656"/>
      <c r="M41" s="656"/>
      <c r="N41" s="656"/>
      <c r="O41" s="656"/>
      <c r="P41" s="656"/>
      <c r="Q41" s="656"/>
      <c r="R41" s="656"/>
      <c r="S41" s="656"/>
      <c r="T41" s="656"/>
      <c r="U41" s="656"/>
      <c r="V41" s="656"/>
      <c r="W41" s="656"/>
      <c r="X41" s="656"/>
    </row>
    <row r="42" spans="4:24" ht="12.75" customHeight="1">
      <c r="D42" s="656"/>
      <c r="E42" s="656"/>
      <c r="F42" s="656"/>
      <c r="G42" s="656"/>
      <c r="H42" s="656"/>
      <c r="I42" s="656"/>
      <c r="J42" s="656"/>
      <c r="K42" s="656"/>
      <c r="L42" s="656"/>
      <c r="M42" s="656"/>
      <c r="N42" s="656"/>
      <c r="O42" s="656"/>
      <c r="P42" s="656"/>
      <c r="Q42" s="656"/>
      <c r="R42" s="656"/>
      <c r="S42" s="656"/>
      <c r="T42" s="656"/>
      <c r="U42" s="656"/>
      <c r="V42" s="656"/>
      <c r="W42" s="656"/>
      <c r="X42" s="656"/>
    </row>
    <row r="43" spans="4:24" ht="12.75" customHeight="1">
      <c r="D43" s="656"/>
      <c r="E43" s="656"/>
      <c r="F43" s="656"/>
      <c r="G43" s="656"/>
      <c r="H43" s="656"/>
      <c r="I43" s="656"/>
      <c r="J43" s="656"/>
      <c r="K43" s="656"/>
      <c r="L43" s="656"/>
      <c r="M43" s="656"/>
      <c r="N43" s="656"/>
      <c r="O43" s="656"/>
      <c r="P43" s="656"/>
      <c r="Q43" s="656"/>
      <c r="R43" s="656"/>
      <c r="S43" s="656"/>
      <c r="T43" s="656"/>
      <c r="U43" s="656"/>
      <c r="V43" s="656"/>
      <c r="W43" s="656"/>
      <c r="X43" s="656"/>
    </row>
    <row r="44" spans="4:24" ht="12.75" customHeight="1">
      <c r="D44" s="656"/>
      <c r="E44" s="656"/>
      <c r="F44" s="656"/>
      <c r="G44" s="656"/>
      <c r="H44" s="656"/>
      <c r="I44" s="656"/>
      <c r="J44" s="656"/>
      <c r="K44" s="656"/>
      <c r="L44" s="656"/>
      <c r="M44" s="656"/>
      <c r="N44" s="656"/>
      <c r="O44" s="656"/>
      <c r="P44" s="656"/>
      <c r="Q44" s="656"/>
      <c r="R44" s="656"/>
      <c r="S44" s="656"/>
      <c r="T44" s="656"/>
      <c r="U44" s="656"/>
      <c r="V44" s="656"/>
      <c r="W44" s="656"/>
      <c r="X44" s="656"/>
    </row>
    <row r="45" spans="4:24" ht="12.75" customHeight="1">
      <c r="D45" s="656"/>
      <c r="E45" s="656"/>
      <c r="F45" s="656"/>
      <c r="G45" s="656"/>
      <c r="H45" s="656"/>
      <c r="I45" s="656"/>
      <c r="J45" s="656"/>
      <c r="K45" s="656"/>
      <c r="L45" s="656"/>
      <c r="M45" s="656"/>
      <c r="N45" s="656"/>
      <c r="O45" s="656"/>
      <c r="P45" s="656"/>
      <c r="Q45" s="656"/>
      <c r="R45" s="656"/>
      <c r="S45" s="656"/>
      <c r="T45" s="656"/>
      <c r="U45" s="656"/>
      <c r="V45" s="656"/>
      <c r="W45" s="656"/>
      <c r="X45" s="656"/>
    </row>
    <row r="46" spans="4:24" ht="12.75" customHeight="1">
      <c r="D46" s="656"/>
      <c r="E46" s="656"/>
      <c r="F46" s="656"/>
      <c r="G46" s="656"/>
      <c r="H46" s="656"/>
      <c r="I46" s="656"/>
      <c r="J46" s="656"/>
      <c r="K46" s="656"/>
      <c r="L46" s="656"/>
      <c r="M46" s="656"/>
      <c r="N46" s="656"/>
      <c r="O46" s="656"/>
      <c r="P46" s="656"/>
      <c r="Q46" s="656"/>
      <c r="R46" s="656"/>
      <c r="S46" s="656"/>
      <c r="T46" s="656"/>
      <c r="U46" s="656"/>
      <c r="V46" s="656"/>
      <c r="W46" s="656"/>
      <c r="X46" s="656"/>
    </row>
    <row r="47" spans="4:24" ht="12.75" customHeight="1">
      <c r="D47" s="656"/>
      <c r="E47" s="656"/>
      <c r="F47" s="656"/>
      <c r="G47" s="656"/>
      <c r="H47" s="656"/>
      <c r="I47" s="656"/>
      <c r="J47" s="656"/>
      <c r="K47" s="656"/>
      <c r="L47" s="656"/>
      <c r="M47" s="656"/>
      <c r="N47" s="656"/>
      <c r="O47" s="656"/>
      <c r="P47" s="656"/>
      <c r="Q47" s="656"/>
      <c r="R47" s="656"/>
      <c r="S47" s="656"/>
      <c r="T47" s="656"/>
      <c r="U47" s="656"/>
      <c r="V47" s="656"/>
      <c r="W47" s="656"/>
      <c r="X47" s="656"/>
    </row>
    <row r="48" spans="4:24" ht="12.75" customHeight="1">
      <c r="D48" s="656"/>
      <c r="E48" s="656"/>
      <c r="F48" s="656"/>
      <c r="G48" s="656"/>
      <c r="H48" s="656"/>
      <c r="I48" s="656"/>
      <c r="J48" s="656"/>
      <c r="K48" s="656"/>
      <c r="L48" s="656"/>
      <c r="M48" s="656"/>
      <c r="N48" s="656"/>
      <c r="O48" s="656"/>
      <c r="P48" s="656"/>
      <c r="Q48" s="656"/>
      <c r="R48" s="656"/>
      <c r="S48" s="656"/>
      <c r="T48" s="656"/>
      <c r="U48" s="656"/>
      <c r="V48" s="656"/>
      <c r="W48" s="656"/>
      <c r="X48" s="656"/>
    </row>
    <row r="49" spans="4:24" ht="12.75">
      <c r="D49" s="656"/>
      <c r="E49" s="656"/>
      <c r="F49" s="656"/>
      <c r="G49" s="656"/>
      <c r="H49" s="656"/>
      <c r="I49" s="656"/>
      <c r="J49" s="656"/>
      <c r="K49" s="656"/>
      <c r="L49" s="656"/>
      <c r="M49" s="656"/>
      <c r="N49" s="656"/>
      <c r="O49" s="656"/>
      <c r="P49" s="656"/>
      <c r="Q49" s="656"/>
      <c r="R49" s="656"/>
      <c r="S49" s="656"/>
      <c r="T49" s="656"/>
      <c r="U49" s="656"/>
      <c r="V49" s="656"/>
      <c r="W49" s="656"/>
      <c r="X49" s="656"/>
    </row>
    <row r="50" spans="4:24" ht="12.75">
      <c r="D50" s="656"/>
      <c r="E50" s="656"/>
      <c r="F50" s="656"/>
      <c r="G50" s="656"/>
      <c r="H50" s="656"/>
      <c r="I50" s="656"/>
      <c r="J50" s="656"/>
      <c r="K50" s="656"/>
      <c r="L50" s="656"/>
      <c r="M50" s="656"/>
      <c r="N50" s="656"/>
      <c r="O50" s="656"/>
      <c r="P50" s="656"/>
      <c r="Q50" s="656"/>
      <c r="R50" s="656"/>
      <c r="S50" s="656"/>
      <c r="T50" s="656"/>
      <c r="U50" s="656"/>
      <c r="V50" s="656"/>
      <c r="W50" s="656"/>
      <c r="X50" s="656"/>
    </row>
  </sheetData>
  <mergeCells count="1">
    <mergeCell ref="D36:X50"/>
  </mergeCells>
  <printOptions/>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tabColor indexed="11"/>
  </sheetPr>
  <dimension ref="A1:L48"/>
  <sheetViews>
    <sheetView zoomScale="75" zoomScaleNormal="75" workbookViewId="0" topLeftCell="A1">
      <selection activeCell="A1" sqref="A1"/>
    </sheetView>
  </sheetViews>
  <sheetFormatPr defaultColWidth="9.140625" defaultRowHeight="12.75"/>
  <cols>
    <col min="1" max="1" width="11.421875" style="0" customWidth="1"/>
    <col min="2" max="2" width="33.57421875" style="0" customWidth="1"/>
    <col min="3" max="3" width="28.7109375" style="0" customWidth="1"/>
    <col min="4" max="4" width="10.8515625" style="0" customWidth="1"/>
    <col min="5" max="6" width="11.00390625" style="0" customWidth="1"/>
    <col min="7" max="28" width="9.140625" style="17" customWidth="1"/>
  </cols>
  <sheetData>
    <row r="1" spans="1:6" ht="18.75">
      <c r="A1" s="76" t="s">
        <v>371</v>
      </c>
      <c r="B1" s="76"/>
      <c r="C1" s="76"/>
      <c r="D1" s="76"/>
      <c r="E1" s="76"/>
      <c r="F1" s="76"/>
    </row>
    <row r="2" spans="1:6" ht="29.25" customHeight="1" thickBot="1">
      <c r="A2" s="77" t="s">
        <v>68</v>
      </c>
      <c r="B2" s="708"/>
      <c r="C2" s="708"/>
      <c r="D2" s="708"/>
      <c r="E2" s="708"/>
      <c r="F2" s="708"/>
    </row>
    <row r="3" spans="1:6" ht="12.75">
      <c r="A3" s="704"/>
      <c r="B3" s="705"/>
      <c r="C3" s="705"/>
      <c r="D3" s="705"/>
      <c r="E3" s="705"/>
      <c r="F3" s="706"/>
    </row>
    <row r="4" spans="1:6" ht="13.5" thickBot="1">
      <c r="A4" s="696"/>
      <c r="B4" s="707"/>
      <c r="C4" s="707"/>
      <c r="D4" s="707"/>
      <c r="E4" s="707"/>
      <c r="F4" s="697"/>
    </row>
    <row r="5" spans="1:6" ht="12.75">
      <c r="A5" s="78"/>
      <c r="B5" s="79"/>
      <c r="C5" s="79"/>
      <c r="D5" s="79"/>
      <c r="E5" s="79"/>
      <c r="F5" s="80"/>
    </row>
    <row r="6" spans="1:6" ht="13.5" thickBot="1">
      <c r="A6" s="81" t="s">
        <v>69</v>
      </c>
      <c r="B6" s="82" t="s">
        <v>70</v>
      </c>
      <c r="C6" s="82" t="s">
        <v>71</v>
      </c>
      <c r="D6" s="82" t="s">
        <v>72</v>
      </c>
      <c r="E6" s="82" t="s">
        <v>73</v>
      </c>
      <c r="F6" s="83" t="s">
        <v>74</v>
      </c>
    </row>
    <row r="7" spans="1:6" ht="12.75">
      <c r="A7" s="84"/>
      <c r="B7" s="85"/>
      <c r="C7" s="86"/>
      <c r="D7" s="86"/>
      <c r="E7" s="86"/>
      <c r="F7" s="87"/>
    </row>
    <row r="8" spans="1:6" ht="12.75">
      <c r="A8" s="88"/>
      <c r="B8" s="70"/>
      <c r="C8" s="70"/>
      <c r="D8" s="70"/>
      <c r="E8" s="70"/>
      <c r="F8" s="89"/>
    </row>
    <row r="9" spans="1:6" ht="12.75">
      <c r="A9" s="88"/>
      <c r="B9" s="70"/>
      <c r="C9" s="70"/>
      <c r="D9" s="70"/>
      <c r="E9" s="70"/>
      <c r="F9" s="89"/>
    </row>
    <row r="10" spans="1:6" ht="12.75">
      <c r="A10" s="88"/>
      <c r="B10" s="70"/>
      <c r="C10" s="70"/>
      <c r="D10" s="70"/>
      <c r="E10" s="70"/>
      <c r="F10" s="89"/>
    </row>
    <row r="11" spans="1:6" ht="12.75">
      <c r="A11" s="88"/>
      <c r="B11" s="70"/>
      <c r="C11" s="70"/>
      <c r="D11" s="70"/>
      <c r="E11" s="70"/>
      <c r="F11" s="89"/>
    </row>
    <row r="12" spans="1:6" ht="12.75">
      <c r="A12" s="88"/>
      <c r="B12" s="70"/>
      <c r="C12" s="70"/>
      <c r="D12" s="70"/>
      <c r="E12" s="70"/>
      <c r="F12" s="89"/>
    </row>
    <row r="13" spans="1:6" ht="12.75">
      <c r="A13" s="88"/>
      <c r="B13" s="70"/>
      <c r="C13" s="70"/>
      <c r="D13" s="70"/>
      <c r="E13" s="70"/>
      <c r="F13" s="89"/>
    </row>
    <row r="14" spans="1:6" ht="12.75">
      <c r="A14" s="88"/>
      <c r="B14" s="70"/>
      <c r="C14" s="70"/>
      <c r="D14" s="70"/>
      <c r="E14" s="70"/>
      <c r="F14" s="89"/>
    </row>
    <row r="15" spans="1:6" ht="12.75">
      <c r="A15" s="88"/>
      <c r="B15" s="70"/>
      <c r="C15" s="70"/>
      <c r="D15" s="70"/>
      <c r="E15" s="70"/>
      <c r="F15" s="89"/>
    </row>
    <row r="16" spans="1:6" ht="12.75">
      <c r="A16" s="88"/>
      <c r="B16" s="70"/>
      <c r="C16" s="70"/>
      <c r="D16" s="70"/>
      <c r="E16" s="70"/>
      <c r="F16" s="89"/>
    </row>
    <row r="17" spans="1:6" ht="12.75">
      <c r="A17" s="88"/>
      <c r="B17" s="70"/>
      <c r="C17" s="70"/>
      <c r="D17" s="70"/>
      <c r="E17" s="70"/>
      <c r="F17" s="89"/>
    </row>
    <row r="18" spans="1:6" ht="12.75">
      <c r="A18" s="88"/>
      <c r="B18" s="70"/>
      <c r="C18" s="70"/>
      <c r="D18" s="70"/>
      <c r="E18" s="70"/>
      <c r="F18" s="89"/>
    </row>
    <row r="19" spans="1:6" ht="12.75">
      <c r="A19" s="88"/>
      <c r="B19" s="70"/>
      <c r="C19" s="70"/>
      <c r="D19" s="70"/>
      <c r="E19" s="70"/>
      <c r="F19" s="89"/>
    </row>
    <row r="20" spans="1:6" ht="12.75">
      <c r="A20" s="88"/>
      <c r="B20" s="70"/>
      <c r="C20" s="70"/>
      <c r="D20" s="70"/>
      <c r="E20" s="70"/>
      <c r="F20" s="89"/>
    </row>
    <row r="21" spans="1:6" ht="12.75">
      <c r="A21" s="88"/>
      <c r="B21" s="70"/>
      <c r="C21" s="70"/>
      <c r="D21" s="70"/>
      <c r="E21" s="70"/>
      <c r="F21" s="89"/>
    </row>
    <row r="22" spans="1:6" ht="12.75">
      <c r="A22" s="88"/>
      <c r="B22" s="70"/>
      <c r="C22" s="70"/>
      <c r="D22" s="70"/>
      <c r="E22" s="70"/>
      <c r="F22" s="89"/>
    </row>
    <row r="23" spans="1:6" ht="12.75">
      <c r="A23" s="88"/>
      <c r="B23" s="70"/>
      <c r="C23" s="70"/>
      <c r="D23" s="70"/>
      <c r="E23" s="70"/>
      <c r="F23" s="89"/>
    </row>
    <row r="24" spans="1:6" ht="12.75">
      <c r="A24" s="88"/>
      <c r="B24" s="70"/>
      <c r="C24" s="70"/>
      <c r="D24" s="70"/>
      <c r="E24" s="70"/>
      <c r="F24" s="89"/>
    </row>
    <row r="25" spans="1:6" ht="13.5" thickBot="1">
      <c r="A25" s="90"/>
      <c r="B25" s="91"/>
      <c r="C25" s="91"/>
      <c r="D25" s="91"/>
      <c r="E25" s="91"/>
      <c r="F25" s="92"/>
    </row>
    <row r="26" spans="1:6" ht="12.75">
      <c r="A26" s="75"/>
      <c r="B26" s="17"/>
      <c r="C26" s="17"/>
      <c r="D26" s="17"/>
      <c r="E26" s="17"/>
      <c r="F26" s="17"/>
    </row>
    <row r="27" spans="1:6" ht="12.75">
      <c r="A27" s="75"/>
      <c r="B27" s="17"/>
      <c r="C27" s="17"/>
      <c r="D27" s="17"/>
      <c r="E27" s="17"/>
      <c r="F27" s="17"/>
    </row>
    <row r="28" spans="1:12" ht="12.75">
      <c r="A28" s="93" t="s">
        <v>75</v>
      </c>
      <c r="B28" s="93"/>
      <c r="C28" s="94" t="s">
        <v>76</v>
      </c>
      <c r="D28" s="94"/>
      <c r="E28" s="94"/>
      <c r="F28" s="94"/>
      <c r="G28" s="94"/>
      <c r="H28" s="94"/>
      <c r="I28" s="94"/>
      <c r="J28" s="94"/>
      <c r="K28" s="94"/>
      <c r="L28"/>
    </row>
    <row r="29" spans="1:6" ht="12.75">
      <c r="A29" s="95" t="s">
        <v>77</v>
      </c>
      <c r="C29" s="17" t="s">
        <v>78</v>
      </c>
      <c r="D29" s="17"/>
      <c r="E29" s="17"/>
      <c r="F29" s="17"/>
    </row>
    <row r="30" spans="1:6" ht="12.75">
      <c r="A30" s="95" t="s">
        <v>79</v>
      </c>
      <c r="C30" s="17" t="s">
        <v>80</v>
      </c>
      <c r="D30" s="17"/>
      <c r="E30" s="17"/>
      <c r="F30" s="17"/>
    </row>
    <row r="31" spans="1:6" ht="12.75">
      <c r="A31" s="95" t="s">
        <v>81</v>
      </c>
      <c r="C31" s="17" t="s">
        <v>82</v>
      </c>
      <c r="D31" s="17"/>
      <c r="E31" s="17"/>
      <c r="F31" s="17"/>
    </row>
    <row r="32" spans="1:6" ht="12.75">
      <c r="A32" s="95" t="s">
        <v>83</v>
      </c>
      <c r="C32" s="17" t="s">
        <v>84</v>
      </c>
      <c r="D32" s="17"/>
      <c r="E32" s="17"/>
      <c r="F32" s="17"/>
    </row>
    <row r="33" spans="1:6" ht="12.75">
      <c r="A33" s="95" t="s">
        <v>85</v>
      </c>
      <c r="C33" s="17" t="s">
        <v>86</v>
      </c>
      <c r="D33" s="17"/>
      <c r="E33" s="17"/>
      <c r="F33" s="17"/>
    </row>
    <row r="34" spans="1:6" ht="12.75">
      <c r="A34" s="95" t="s">
        <v>87</v>
      </c>
      <c r="C34" s="17" t="s">
        <v>88</v>
      </c>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1:6" ht="12.75">
      <c r="A46" s="17"/>
      <c r="B46" s="17"/>
      <c r="C46" s="17"/>
      <c r="D46" s="17"/>
      <c r="E46" s="17"/>
      <c r="F46" s="17"/>
    </row>
    <row r="47" spans="1:6" ht="12.75">
      <c r="A47" s="17"/>
      <c r="B47" s="17"/>
      <c r="C47" s="17"/>
      <c r="D47" s="17"/>
      <c r="E47" s="17"/>
      <c r="F47" s="17"/>
    </row>
    <row r="48" spans="1:6" ht="12.75">
      <c r="A48" s="17"/>
      <c r="B48" s="17"/>
      <c r="C48" s="17"/>
      <c r="D48" s="17"/>
      <c r="E48" s="17"/>
      <c r="F48" s="17"/>
    </row>
    <row r="49" s="17" customFormat="1" ht="12.75"/>
    <row r="50" s="17" customFormat="1" ht="12.75"/>
    <row r="51" s="17" customFormat="1" ht="12.75"/>
    <row r="52" s="17" customFormat="1" ht="12.75"/>
    <row r="53" s="17" customFormat="1" ht="12.75"/>
  </sheetData>
  <mergeCells count="2">
    <mergeCell ref="A3:F4"/>
    <mergeCell ref="B2:F2"/>
  </mergeCells>
  <printOptions/>
  <pageMargins left="0.75" right="0.7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tabColor indexed="31"/>
  </sheetPr>
  <dimension ref="A1:L23"/>
  <sheetViews>
    <sheetView zoomScale="75" zoomScaleNormal="75" workbookViewId="0" topLeftCell="A1">
      <selection activeCell="A1" sqref="A1:L1"/>
    </sheetView>
  </sheetViews>
  <sheetFormatPr defaultColWidth="9.140625" defaultRowHeight="12.75"/>
  <cols>
    <col min="1" max="1" width="12.421875" style="0" customWidth="1"/>
    <col min="2" max="2" width="7.57421875" style="0" customWidth="1"/>
    <col min="3" max="11" width="10.7109375" style="0" bestFit="1" customWidth="1"/>
  </cols>
  <sheetData>
    <row r="1" spans="1:12" ht="18.75">
      <c r="A1" s="711" t="s">
        <v>24</v>
      </c>
      <c r="B1" s="711"/>
      <c r="C1" s="711"/>
      <c r="D1" s="711"/>
      <c r="E1" s="711"/>
      <c r="F1" s="711"/>
      <c r="G1" s="711"/>
      <c r="H1" s="711"/>
      <c r="I1" s="711"/>
      <c r="J1" s="711"/>
      <c r="K1" s="711"/>
      <c r="L1" s="711"/>
    </row>
    <row r="2" spans="2:12" ht="15">
      <c r="B2" s="709" t="s">
        <v>0</v>
      </c>
      <c r="C2" s="710"/>
      <c r="D2" s="710"/>
      <c r="E2" s="710"/>
      <c r="F2" s="710"/>
      <c r="G2" s="710"/>
      <c r="H2" s="710"/>
      <c r="I2" s="710"/>
      <c r="J2" s="710"/>
      <c r="K2" s="710"/>
      <c r="L2" s="6"/>
    </row>
    <row r="3" spans="2:12" ht="15">
      <c r="B3" s="4"/>
      <c r="C3" s="5" t="s">
        <v>1</v>
      </c>
      <c r="D3" s="5" t="s">
        <v>2</v>
      </c>
      <c r="E3" s="5" t="s">
        <v>3</v>
      </c>
      <c r="F3" s="5" t="s">
        <v>4</v>
      </c>
      <c r="G3" s="5" t="s">
        <v>5</v>
      </c>
      <c r="H3" s="5" t="s">
        <v>6</v>
      </c>
      <c r="I3" s="5" t="s">
        <v>7</v>
      </c>
      <c r="J3" s="5" t="s">
        <v>8</v>
      </c>
      <c r="K3" s="5" t="s">
        <v>9</v>
      </c>
      <c r="L3" s="6" t="s">
        <v>23</v>
      </c>
    </row>
    <row r="4" spans="1:12" ht="30.75" thickBot="1">
      <c r="A4" s="242" t="s">
        <v>25</v>
      </c>
      <c r="B4" s="7" t="s">
        <v>22</v>
      </c>
      <c r="C4" s="8">
        <v>1</v>
      </c>
      <c r="D4" s="8">
        <v>2</v>
      </c>
      <c r="E4" s="8"/>
      <c r="F4" s="8"/>
      <c r="G4" s="8"/>
      <c r="H4" s="8"/>
      <c r="I4" s="8"/>
      <c r="J4" s="8"/>
      <c r="K4" s="8"/>
      <c r="L4" s="9"/>
    </row>
    <row r="5" spans="1:12" ht="15">
      <c r="A5" s="3" t="s">
        <v>10</v>
      </c>
      <c r="B5" s="2"/>
      <c r="C5">
        <v>10</v>
      </c>
      <c r="D5">
        <v>2</v>
      </c>
      <c r="L5">
        <f>SUMPRODUCT($C$4:$K$4,C5:K5)</f>
        <v>14</v>
      </c>
    </row>
    <row r="6" spans="1:2" ht="15">
      <c r="A6" s="3" t="s">
        <v>11</v>
      </c>
      <c r="B6" s="2"/>
    </row>
    <row r="7" spans="1:2" ht="15">
      <c r="A7" s="3" t="s">
        <v>12</v>
      </c>
      <c r="B7" s="2"/>
    </row>
    <row r="8" spans="1:2" ht="15">
      <c r="A8" s="3" t="s">
        <v>13</v>
      </c>
      <c r="B8" s="2"/>
    </row>
    <row r="9" spans="1:2" ht="15">
      <c r="A9" s="3" t="s">
        <v>14</v>
      </c>
      <c r="B9" s="2"/>
    </row>
    <row r="10" spans="1:2" ht="15">
      <c r="A10" s="3" t="s">
        <v>15</v>
      </c>
      <c r="B10" s="2"/>
    </row>
    <row r="11" spans="1:2" ht="15">
      <c r="A11" s="3" t="s">
        <v>16</v>
      </c>
      <c r="B11" s="2"/>
    </row>
    <row r="12" spans="1:2" ht="15">
      <c r="A12" s="3" t="s">
        <v>17</v>
      </c>
      <c r="B12" s="2"/>
    </row>
    <row r="13" spans="1:2" ht="15">
      <c r="A13" s="3" t="s">
        <v>18</v>
      </c>
      <c r="B13" s="2"/>
    </row>
    <row r="14" spans="1:2" ht="15">
      <c r="A14" s="3" t="s">
        <v>19</v>
      </c>
      <c r="B14" s="2"/>
    </row>
    <row r="15" spans="1:2" ht="15">
      <c r="A15" s="3" t="s">
        <v>20</v>
      </c>
      <c r="B15" s="2"/>
    </row>
    <row r="16" spans="1:2" ht="15">
      <c r="A16" s="3" t="s">
        <v>21</v>
      </c>
      <c r="B16" s="2"/>
    </row>
    <row r="17" spans="1:11" ht="15">
      <c r="A17" t="s">
        <v>23</v>
      </c>
      <c r="B17" s="2"/>
      <c r="C17">
        <f>SUM(C5:C16)*C$4</f>
        <v>10</v>
      </c>
      <c r="D17">
        <f aca="true" t="shared" si="0" ref="D17:K17">SUM(D5:D16)*D$4</f>
        <v>4</v>
      </c>
      <c r="E17">
        <f t="shared" si="0"/>
        <v>0</v>
      </c>
      <c r="F17">
        <f t="shared" si="0"/>
        <v>0</v>
      </c>
      <c r="G17">
        <f t="shared" si="0"/>
        <v>0</v>
      </c>
      <c r="H17">
        <f t="shared" si="0"/>
        <v>0</v>
      </c>
      <c r="I17">
        <f t="shared" si="0"/>
        <v>0</v>
      </c>
      <c r="J17">
        <f t="shared" si="0"/>
        <v>0</v>
      </c>
      <c r="K17">
        <f t="shared" si="0"/>
        <v>0</v>
      </c>
    </row>
    <row r="18" ht="15">
      <c r="B18" s="2"/>
    </row>
    <row r="19" ht="15">
      <c r="B19" s="2"/>
    </row>
    <row r="20" ht="15">
      <c r="B20" s="2"/>
    </row>
    <row r="21" ht="15">
      <c r="B21" s="2"/>
    </row>
    <row r="22" ht="15">
      <c r="B22" s="2"/>
    </row>
    <row r="23" ht="15">
      <c r="B23" s="2"/>
    </row>
  </sheetData>
  <mergeCells count="2">
    <mergeCell ref="B2:K2"/>
    <mergeCell ref="A1:L1"/>
  </mergeCells>
  <printOptions/>
  <pageMargins left="0.75" right="0.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indexed="22"/>
  </sheetPr>
  <dimension ref="A1:IV25"/>
  <sheetViews>
    <sheetView zoomScale="75" zoomScaleNormal="75" workbookViewId="0" topLeftCell="A1">
      <selection activeCell="A1" sqref="A1"/>
    </sheetView>
  </sheetViews>
  <sheetFormatPr defaultColWidth="9.140625" defaultRowHeight="12.75"/>
  <cols>
    <col min="1" max="1" width="24.8515625" style="17" bestFit="1" customWidth="1"/>
    <col min="2" max="2" width="33.7109375" style="17" customWidth="1"/>
    <col min="3" max="3" width="11.57421875" style="17" customWidth="1"/>
    <col min="4" max="4" width="16.00390625" style="17" customWidth="1"/>
    <col min="5" max="5" width="14.140625" style="17" customWidth="1"/>
    <col min="6" max="6" width="25.140625" style="17" customWidth="1"/>
    <col min="7" max="7" width="9.140625" style="17" customWidth="1"/>
    <col min="8" max="8" width="9.7109375" style="17" bestFit="1" customWidth="1"/>
    <col min="9" max="16384" width="9.140625" style="17" customWidth="1"/>
  </cols>
  <sheetData>
    <row r="1" spans="1:256" s="160" customFormat="1" ht="21" thickBot="1">
      <c r="A1" s="131" t="s">
        <v>220</v>
      </c>
      <c r="H1" s="161"/>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10" s="165" customFormat="1" ht="12.75">
      <c r="A2" s="162" t="s">
        <v>221</v>
      </c>
      <c r="B2" s="162" t="s">
        <v>222</v>
      </c>
      <c r="C2" s="162" t="s">
        <v>223</v>
      </c>
      <c r="D2" s="162" t="s">
        <v>224</v>
      </c>
      <c r="E2" s="162" t="s">
        <v>23</v>
      </c>
      <c r="F2" s="162" t="s">
        <v>225</v>
      </c>
      <c r="G2" s="163" t="s">
        <v>226</v>
      </c>
      <c r="H2" s="164" t="s">
        <v>227</v>
      </c>
      <c r="J2" s="175"/>
    </row>
    <row r="3" spans="1:10" s="165" customFormat="1" ht="12.75">
      <c r="A3" s="162" t="s">
        <v>228</v>
      </c>
      <c r="B3" s="162" t="s">
        <v>229</v>
      </c>
      <c r="C3" s="162" t="s">
        <v>230</v>
      </c>
      <c r="D3" s="162" t="s">
        <v>231</v>
      </c>
      <c r="E3" s="162" t="s">
        <v>232</v>
      </c>
      <c r="F3" s="162" t="s">
        <v>233</v>
      </c>
      <c r="G3" s="163"/>
      <c r="H3" s="164" t="s">
        <v>234</v>
      </c>
      <c r="J3" s="175"/>
    </row>
    <row r="4" spans="1:10" s="165" customFormat="1" ht="13.5" thickBot="1">
      <c r="A4" s="166" t="s">
        <v>235</v>
      </c>
      <c r="B4" s="166" t="s">
        <v>236</v>
      </c>
      <c r="C4" s="166" t="s">
        <v>237</v>
      </c>
      <c r="D4" s="166" t="s">
        <v>238</v>
      </c>
      <c r="E4" s="162" t="s">
        <v>239</v>
      </c>
      <c r="F4" s="166"/>
      <c r="G4" s="167"/>
      <c r="H4" s="168"/>
      <c r="J4" s="175"/>
    </row>
    <row r="5" spans="1:8" s="175" customFormat="1" ht="12.75">
      <c r="A5" s="169" t="s">
        <v>240</v>
      </c>
      <c r="B5" s="170"/>
      <c r="C5" s="171"/>
      <c r="D5" s="172"/>
      <c r="E5" s="171">
        <f aca="true" t="shared" si="0" ref="E5:E24">IF((C5+D5)&gt;0,C5*D5,"")</f>
      </c>
      <c r="F5" s="173"/>
      <c r="G5" s="174"/>
      <c r="H5" s="173"/>
    </row>
    <row r="6" spans="2:8" s="175" customFormat="1" ht="12.75">
      <c r="B6" s="169" t="s">
        <v>241</v>
      </c>
      <c r="C6" s="162"/>
      <c r="D6" s="176"/>
      <c r="E6" s="162">
        <f t="shared" si="0"/>
      </c>
      <c r="F6" s="177"/>
      <c r="G6" s="178"/>
      <c r="H6" s="179"/>
    </row>
    <row r="7" spans="1:8" s="175" customFormat="1" ht="12.75">
      <c r="A7" s="169"/>
      <c r="B7" s="169"/>
      <c r="C7" s="162"/>
      <c r="D7" s="176"/>
      <c r="E7" s="162">
        <f t="shared" si="0"/>
      </c>
      <c r="F7" s="177"/>
      <c r="G7" s="178"/>
      <c r="H7" s="177"/>
    </row>
    <row r="8" spans="1:8" s="175" customFormat="1" ht="12.75">
      <c r="A8" s="169"/>
      <c r="B8" s="169" t="s">
        <v>242</v>
      </c>
      <c r="C8" s="162"/>
      <c r="D8" s="176"/>
      <c r="E8" s="162">
        <f t="shared" si="0"/>
      </c>
      <c r="F8" s="177"/>
      <c r="G8" s="178"/>
      <c r="H8" s="177"/>
    </row>
    <row r="9" spans="1:8" s="175" customFormat="1" ht="12.75">
      <c r="A9" s="169"/>
      <c r="B9" s="169"/>
      <c r="C9" s="162"/>
      <c r="D9" s="176"/>
      <c r="E9" s="162">
        <f t="shared" si="0"/>
      </c>
      <c r="F9" s="177"/>
      <c r="G9" s="178"/>
      <c r="H9" s="179"/>
    </row>
    <row r="10" spans="1:8" s="175" customFormat="1" ht="12.75">
      <c r="A10" s="169"/>
      <c r="B10" s="169" t="s">
        <v>243</v>
      </c>
      <c r="C10" s="162"/>
      <c r="D10" s="176"/>
      <c r="E10" s="162">
        <f t="shared" si="0"/>
      </c>
      <c r="F10" s="177"/>
      <c r="G10" s="178"/>
      <c r="H10" s="177"/>
    </row>
    <row r="11" spans="1:8" s="175" customFormat="1" ht="12.75">
      <c r="A11" s="169"/>
      <c r="B11" s="169"/>
      <c r="C11" s="162"/>
      <c r="D11" s="176"/>
      <c r="E11" s="162">
        <f t="shared" si="0"/>
      </c>
      <c r="F11" s="177"/>
      <c r="G11" s="178"/>
      <c r="H11" s="177"/>
    </row>
    <row r="12" spans="1:8" s="175" customFormat="1" ht="13.5" thickBot="1">
      <c r="A12" s="180"/>
      <c r="B12" s="180"/>
      <c r="C12" s="166"/>
      <c r="D12" s="181"/>
      <c r="E12" s="166">
        <f t="shared" si="0"/>
      </c>
      <c r="F12" s="182"/>
      <c r="G12" s="183"/>
      <c r="H12" s="182"/>
    </row>
    <row r="13" spans="1:8" s="175" customFormat="1" ht="12.75">
      <c r="A13" s="169" t="s">
        <v>244</v>
      </c>
      <c r="B13" s="169" t="s">
        <v>245</v>
      </c>
      <c r="C13" s="162"/>
      <c r="D13" s="176"/>
      <c r="E13" s="162">
        <f t="shared" si="0"/>
      </c>
      <c r="F13" s="177"/>
      <c r="G13" s="178"/>
      <c r="H13" s="177"/>
    </row>
    <row r="14" spans="1:8" s="175" customFormat="1" ht="12.75">
      <c r="A14" s="169"/>
      <c r="B14" s="169"/>
      <c r="C14" s="162"/>
      <c r="D14" s="176"/>
      <c r="E14" s="162">
        <f t="shared" si="0"/>
      </c>
      <c r="F14" s="177"/>
      <c r="G14" s="178"/>
      <c r="H14" s="177"/>
    </row>
    <row r="15" spans="1:8" s="175" customFormat="1" ht="12.75">
      <c r="A15" s="169"/>
      <c r="B15" s="169" t="s">
        <v>246</v>
      </c>
      <c r="C15" s="162"/>
      <c r="D15" s="176"/>
      <c r="E15" s="162">
        <f t="shared" si="0"/>
      </c>
      <c r="F15" s="177"/>
      <c r="G15" s="178"/>
      <c r="H15" s="177"/>
    </row>
    <row r="16" spans="1:8" s="175" customFormat="1" ht="12.75">
      <c r="A16" s="169"/>
      <c r="B16" s="169"/>
      <c r="C16" s="162"/>
      <c r="D16" s="176"/>
      <c r="E16" s="162">
        <f t="shared" si="0"/>
      </c>
      <c r="F16" s="177"/>
      <c r="G16" s="178"/>
      <c r="H16" s="177"/>
    </row>
    <row r="17" spans="1:8" s="175" customFormat="1" ht="12.75">
      <c r="A17" s="169"/>
      <c r="B17" s="169" t="s">
        <v>247</v>
      </c>
      <c r="C17" s="162"/>
      <c r="D17" s="176"/>
      <c r="E17" s="162">
        <f t="shared" si="0"/>
      </c>
      <c r="F17" s="177"/>
      <c r="G17" s="178"/>
      <c r="H17" s="177"/>
    </row>
    <row r="18" spans="1:8" s="175" customFormat="1" ht="12.75">
      <c r="A18" s="169"/>
      <c r="B18" s="169"/>
      <c r="C18" s="162"/>
      <c r="D18" s="176"/>
      <c r="E18" s="162">
        <f t="shared" si="0"/>
      </c>
      <c r="F18" s="177"/>
      <c r="G18" s="178"/>
      <c r="H18" s="177"/>
    </row>
    <row r="19" spans="1:8" s="175" customFormat="1" ht="13.5" thickBot="1">
      <c r="A19" s="180"/>
      <c r="B19" s="180"/>
      <c r="C19" s="166"/>
      <c r="D19" s="181"/>
      <c r="E19" s="166">
        <f t="shared" si="0"/>
      </c>
      <c r="F19" s="182"/>
      <c r="G19" s="183"/>
      <c r="H19" s="182"/>
    </row>
    <row r="20" spans="1:8" s="175" customFormat="1" ht="12.75">
      <c r="A20" s="169" t="s">
        <v>248</v>
      </c>
      <c r="B20" s="169" t="s">
        <v>245</v>
      </c>
      <c r="C20" s="162"/>
      <c r="D20" s="176"/>
      <c r="E20" s="162">
        <f t="shared" si="0"/>
      </c>
      <c r="F20" s="177"/>
      <c r="G20" s="178"/>
      <c r="H20" s="177"/>
    </row>
    <row r="21" spans="1:8" s="175" customFormat="1" ht="12.75">
      <c r="A21" s="169"/>
      <c r="B21" s="169"/>
      <c r="C21" s="162"/>
      <c r="D21" s="176"/>
      <c r="E21" s="162">
        <f t="shared" si="0"/>
      </c>
      <c r="F21" s="177"/>
      <c r="G21" s="178"/>
      <c r="H21" s="177"/>
    </row>
    <row r="22" spans="1:8" s="175" customFormat="1" ht="12.75">
      <c r="A22" s="169"/>
      <c r="B22" s="169" t="s">
        <v>246</v>
      </c>
      <c r="C22" s="162"/>
      <c r="D22" s="176"/>
      <c r="E22" s="162">
        <f t="shared" si="0"/>
      </c>
      <c r="F22" s="177"/>
      <c r="G22" s="178"/>
      <c r="H22" s="177"/>
    </row>
    <row r="23" spans="1:8" s="175" customFormat="1" ht="12.75">
      <c r="A23" s="169"/>
      <c r="B23" s="169"/>
      <c r="C23" s="162"/>
      <c r="D23" s="176"/>
      <c r="E23" s="162">
        <f t="shared" si="0"/>
      </c>
      <c r="F23" s="177"/>
      <c r="G23" s="178"/>
      <c r="H23" s="177"/>
    </row>
    <row r="24" spans="1:8" s="175" customFormat="1" ht="13.5" thickBot="1">
      <c r="A24" s="180"/>
      <c r="B24" s="180"/>
      <c r="C24" s="166"/>
      <c r="D24" s="181"/>
      <c r="E24" s="166">
        <f t="shared" si="0"/>
      </c>
      <c r="F24" s="182"/>
      <c r="G24" s="183"/>
      <c r="H24" s="182"/>
    </row>
    <row r="25" s="184" customFormat="1" ht="15">
      <c r="A25" s="158"/>
    </row>
    <row r="26" s="184" customFormat="1" ht="15"/>
    <row r="27" s="184" customFormat="1" ht="15"/>
    <row r="28" s="184" customFormat="1" ht="15"/>
    <row r="29" s="184" customFormat="1" ht="15"/>
  </sheetData>
  <printOptions/>
  <pageMargins left="0.75" right="0.75" top="1" bottom="1" header="0.5" footer="0.5"/>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tabColor indexed="50"/>
  </sheetPr>
  <dimension ref="A1:J25"/>
  <sheetViews>
    <sheetView zoomScale="75" zoomScaleNormal="75" workbookViewId="0" topLeftCell="A1">
      <selection activeCell="A1" sqref="A1"/>
    </sheetView>
  </sheetViews>
  <sheetFormatPr defaultColWidth="9.140625" defaultRowHeight="12.75"/>
  <cols>
    <col min="1" max="1" width="19.28125" style="17" customWidth="1"/>
    <col min="2" max="2" width="27.28125" style="17" customWidth="1"/>
    <col min="3" max="3" width="9.140625" style="17" hidden="1" customWidth="1"/>
    <col min="4" max="4" width="12.421875" style="159" customWidth="1"/>
    <col min="5" max="5" width="14.8515625" style="159" customWidth="1"/>
    <col min="6" max="6" width="12.421875" style="159" customWidth="1"/>
    <col min="7" max="7" width="15.8515625" style="159" bestFit="1" customWidth="1"/>
    <col min="8" max="8" width="12.421875" style="159" customWidth="1"/>
    <col min="9" max="9" width="14.140625" style="17" customWidth="1"/>
    <col min="10" max="10" width="13.28125" style="17" customWidth="1"/>
    <col min="11" max="16384" width="9.140625" style="17" customWidth="1"/>
  </cols>
  <sheetData>
    <row r="1" spans="1:10" ht="21" thickBot="1">
      <c r="A1" s="131" t="s">
        <v>175</v>
      </c>
      <c r="B1" s="132"/>
      <c r="C1" s="132"/>
      <c r="D1" s="133"/>
      <c r="E1" s="133"/>
      <c r="F1" s="133"/>
      <c r="G1" s="133"/>
      <c r="H1" s="133"/>
      <c r="I1" s="133"/>
      <c r="J1" s="134"/>
    </row>
    <row r="2" spans="1:10" s="142" customFormat="1" ht="13.5" thickBot="1">
      <c r="A2" s="135" t="s">
        <v>176</v>
      </c>
      <c r="B2" s="136" t="s">
        <v>177</v>
      </c>
      <c r="C2" s="137"/>
      <c r="D2" s="138" t="s">
        <v>178</v>
      </c>
      <c r="E2" s="138" t="s">
        <v>179</v>
      </c>
      <c r="F2" s="138" t="s">
        <v>180</v>
      </c>
      <c r="G2" s="138" t="s">
        <v>181</v>
      </c>
      <c r="H2" s="139" t="s">
        <v>182</v>
      </c>
      <c r="I2" s="140" t="s">
        <v>183</v>
      </c>
      <c r="J2" s="141" t="s">
        <v>184</v>
      </c>
    </row>
    <row r="3" spans="1:10" s="142" customFormat="1" ht="12.75">
      <c r="A3" s="143" t="s">
        <v>185</v>
      </c>
      <c r="B3" s="144" t="s">
        <v>186</v>
      </c>
      <c r="C3" s="145"/>
      <c r="D3" s="146"/>
      <c r="E3" s="146"/>
      <c r="F3" s="146"/>
      <c r="G3" s="146"/>
      <c r="H3" s="147"/>
      <c r="I3" s="146"/>
      <c r="J3" s="148"/>
    </row>
    <row r="4" spans="1:10" s="142" customFormat="1" ht="12.75">
      <c r="A4" s="143"/>
      <c r="B4" s="144"/>
      <c r="C4" s="145"/>
      <c r="D4" s="146" t="s">
        <v>187</v>
      </c>
      <c r="E4" s="146" t="s">
        <v>188</v>
      </c>
      <c r="F4" s="146" t="s">
        <v>189</v>
      </c>
      <c r="G4" s="146" t="s">
        <v>190</v>
      </c>
      <c r="H4" s="147" t="s">
        <v>29</v>
      </c>
      <c r="I4" s="146" t="s">
        <v>191</v>
      </c>
      <c r="J4" s="148" t="s">
        <v>192</v>
      </c>
    </row>
    <row r="5" spans="1:10" s="142" customFormat="1" ht="12.75">
      <c r="A5" s="143"/>
      <c r="B5" s="144"/>
      <c r="C5" s="145"/>
      <c r="D5" s="146" t="s">
        <v>193</v>
      </c>
      <c r="E5" s="146" t="s">
        <v>194</v>
      </c>
      <c r="F5" s="146" t="s">
        <v>195</v>
      </c>
      <c r="G5" s="146" t="s">
        <v>196</v>
      </c>
      <c r="H5" s="147" t="s">
        <v>197</v>
      </c>
      <c r="I5" s="146" t="s">
        <v>198</v>
      </c>
      <c r="J5" s="148" t="s">
        <v>199</v>
      </c>
    </row>
    <row r="6" spans="1:10" s="142" customFormat="1" ht="12.75">
      <c r="A6" s="143"/>
      <c r="B6" s="144"/>
      <c r="C6" s="145"/>
      <c r="D6" s="146" t="s">
        <v>200</v>
      </c>
      <c r="E6" s="146" t="s">
        <v>201</v>
      </c>
      <c r="F6" s="146" t="s">
        <v>202</v>
      </c>
      <c r="G6" s="146" t="s">
        <v>201</v>
      </c>
      <c r="H6" s="147" t="s">
        <v>203</v>
      </c>
      <c r="I6" s="146" t="s">
        <v>201</v>
      </c>
      <c r="J6" s="148" t="s">
        <v>204</v>
      </c>
    </row>
    <row r="7" spans="1:10" s="142" customFormat="1" ht="12.75">
      <c r="A7" s="143"/>
      <c r="B7" s="144"/>
      <c r="C7" s="145"/>
      <c r="D7" s="146" t="s">
        <v>205</v>
      </c>
      <c r="E7" s="146" t="s">
        <v>206</v>
      </c>
      <c r="F7" s="146" t="s">
        <v>207</v>
      </c>
      <c r="G7" s="146" t="s">
        <v>203</v>
      </c>
      <c r="H7" s="147" t="s">
        <v>27</v>
      </c>
      <c r="I7" s="146" t="s">
        <v>208</v>
      </c>
      <c r="J7" s="148" t="s">
        <v>209</v>
      </c>
    </row>
    <row r="8" spans="1:10" s="142" customFormat="1" ht="12.75">
      <c r="A8" s="143"/>
      <c r="B8" s="144"/>
      <c r="C8" s="145"/>
      <c r="D8" s="146" t="s">
        <v>210</v>
      </c>
      <c r="E8" s="146"/>
      <c r="F8" s="146" t="s">
        <v>211</v>
      </c>
      <c r="G8" s="146" t="s">
        <v>212</v>
      </c>
      <c r="H8" s="147"/>
      <c r="I8" s="146" t="s">
        <v>213</v>
      </c>
      <c r="J8" s="148" t="s">
        <v>214</v>
      </c>
    </row>
    <row r="9" spans="1:10" s="142" customFormat="1" ht="12.75">
      <c r="A9" s="143"/>
      <c r="B9" s="144"/>
      <c r="C9" s="145"/>
      <c r="D9" s="146" t="s">
        <v>215</v>
      </c>
      <c r="E9" s="146"/>
      <c r="F9" s="146"/>
      <c r="G9" s="146" t="s">
        <v>216</v>
      </c>
      <c r="H9" s="147"/>
      <c r="I9" s="146"/>
      <c r="J9" s="148"/>
    </row>
    <row r="10" spans="1:10" s="142" customFormat="1" ht="12.75">
      <c r="A10" s="143"/>
      <c r="B10" s="144"/>
      <c r="C10" s="145"/>
      <c r="D10" s="146"/>
      <c r="E10" s="146"/>
      <c r="F10" s="146"/>
      <c r="G10" s="146" t="s">
        <v>217</v>
      </c>
      <c r="H10" s="147"/>
      <c r="I10" s="146"/>
      <c r="J10" s="148"/>
    </row>
    <row r="11" spans="1:10" s="142" customFormat="1" ht="13.5" thickBot="1">
      <c r="A11" s="135"/>
      <c r="B11" s="149"/>
      <c r="C11" s="137"/>
      <c r="D11" s="138"/>
      <c r="E11" s="138"/>
      <c r="F11" s="138"/>
      <c r="G11" s="138"/>
      <c r="H11" s="150"/>
      <c r="I11" s="138"/>
      <c r="J11" s="141"/>
    </row>
    <row r="12" spans="1:10" s="142" customFormat="1" ht="12.75">
      <c r="A12" s="151" t="s">
        <v>218</v>
      </c>
      <c r="B12" s="152"/>
      <c r="C12" s="153"/>
      <c r="D12" s="154"/>
      <c r="E12" s="154"/>
      <c r="F12" s="154"/>
      <c r="G12" s="154"/>
      <c r="H12" s="155"/>
      <c r="I12" s="154"/>
      <c r="J12" s="156"/>
    </row>
    <row r="13" spans="1:10" s="142" customFormat="1" ht="12.75">
      <c r="A13" s="143"/>
      <c r="B13" s="144"/>
      <c r="C13" s="145"/>
      <c r="D13" s="146"/>
      <c r="E13" s="146"/>
      <c r="F13" s="146"/>
      <c r="G13" s="146"/>
      <c r="H13" s="147"/>
      <c r="I13" s="146"/>
      <c r="J13" s="148"/>
    </row>
    <row r="14" spans="1:10" s="142" customFormat="1" ht="12.75">
      <c r="A14" s="143"/>
      <c r="B14" s="144"/>
      <c r="C14" s="145"/>
      <c r="D14" s="146"/>
      <c r="E14" s="146"/>
      <c r="F14" s="146"/>
      <c r="G14" s="146"/>
      <c r="H14" s="147"/>
      <c r="I14" s="146"/>
      <c r="J14" s="148"/>
    </row>
    <row r="15" spans="1:10" s="142" customFormat="1" ht="12.75">
      <c r="A15" s="143"/>
      <c r="B15" s="144"/>
      <c r="C15" s="145"/>
      <c r="D15" s="146"/>
      <c r="E15" s="146"/>
      <c r="F15" s="146"/>
      <c r="G15" s="146"/>
      <c r="H15" s="147"/>
      <c r="I15" s="146"/>
      <c r="J15" s="148"/>
    </row>
    <row r="16" spans="1:10" s="142" customFormat="1" ht="12.75">
      <c r="A16" s="143"/>
      <c r="B16" s="144"/>
      <c r="C16" s="145"/>
      <c r="D16" s="146"/>
      <c r="E16" s="146"/>
      <c r="F16" s="146"/>
      <c r="G16" s="146"/>
      <c r="H16" s="147"/>
      <c r="I16" s="146"/>
      <c r="J16" s="148"/>
    </row>
    <row r="17" spans="1:10" s="142" customFormat="1" ht="12.75">
      <c r="A17" s="143"/>
      <c r="B17" s="144"/>
      <c r="C17" s="145"/>
      <c r="D17" s="146"/>
      <c r="E17" s="146"/>
      <c r="F17" s="146"/>
      <c r="G17" s="146"/>
      <c r="H17" s="147"/>
      <c r="I17" s="146"/>
      <c r="J17" s="148"/>
    </row>
    <row r="18" spans="1:10" s="142" customFormat="1" ht="12.75">
      <c r="A18" s="143"/>
      <c r="B18" s="144"/>
      <c r="C18" s="145"/>
      <c r="D18" s="146"/>
      <c r="E18" s="146"/>
      <c r="F18" s="146"/>
      <c r="G18" s="146"/>
      <c r="H18" s="147"/>
      <c r="I18" s="146"/>
      <c r="J18" s="148"/>
    </row>
    <row r="19" spans="1:10" s="142" customFormat="1" ht="12.75">
      <c r="A19" s="143"/>
      <c r="B19" s="144"/>
      <c r="C19" s="145"/>
      <c r="D19" s="146"/>
      <c r="E19" s="146"/>
      <c r="F19" s="146"/>
      <c r="G19" s="146"/>
      <c r="H19" s="147"/>
      <c r="I19" s="146"/>
      <c r="J19" s="148"/>
    </row>
    <row r="20" spans="1:10" s="142" customFormat="1" ht="12.75">
      <c r="A20" s="143"/>
      <c r="B20" s="144"/>
      <c r="C20" s="145"/>
      <c r="D20" s="146"/>
      <c r="E20" s="146"/>
      <c r="F20" s="146"/>
      <c r="G20" s="146"/>
      <c r="H20" s="147"/>
      <c r="I20" s="146"/>
      <c r="J20" s="148"/>
    </row>
    <row r="21" spans="1:10" s="142" customFormat="1" ht="13.5" thickBot="1">
      <c r="A21" s="135"/>
      <c r="B21" s="149"/>
      <c r="C21" s="137"/>
      <c r="D21" s="138"/>
      <c r="E21" s="138"/>
      <c r="F21" s="138"/>
      <c r="G21" s="138"/>
      <c r="H21" s="150"/>
      <c r="I21" s="138"/>
      <c r="J21" s="141"/>
    </row>
    <row r="22" spans="4:8" s="142" customFormat="1" ht="6" customHeight="1">
      <c r="D22" s="157"/>
      <c r="E22" s="157"/>
      <c r="F22" s="157"/>
      <c r="G22" s="157"/>
      <c r="H22" s="157"/>
    </row>
    <row r="23" spans="1:8" s="142" customFormat="1" ht="12.75">
      <c r="A23" s="142" t="s">
        <v>219</v>
      </c>
      <c r="D23" s="157"/>
      <c r="E23" s="157"/>
      <c r="F23" s="157"/>
      <c r="G23" s="157"/>
      <c r="H23" s="157"/>
    </row>
    <row r="25" ht="12.75">
      <c r="A25" s="158"/>
    </row>
  </sheetData>
  <printOptions/>
  <pageMargins left="0.75" right="0.75" top="1" bottom="1"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sheetPr>
    <tabColor indexed="53"/>
  </sheetPr>
  <dimension ref="A1:K23"/>
  <sheetViews>
    <sheetView zoomScale="75" zoomScaleNormal="75" workbookViewId="0" topLeftCell="A1">
      <selection activeCell="A1" sqref="A1"/>
    </sheetView>
  </sheetViews>
  <sheetFormatPr defaultColWidth="9.140625" defaultRowHeight="12.75"/>
  <cols>
    <col min="1" max="1" width="21.28125" style="0" customWidth="1"/>
    <col min="2" max="2" width="9.8515625" style="0" bestFit="1" customWidth="1"/>
    <col min="3" max="3" width="15.8515625" style="0" bestFit="1" customWidth="1"/>
    <col min="4" max="4" width="15.00390625" style="0" bestFit="1" customWidth="1"/>
    <col min="5" max="5" width="16.7109375" style="0" bestFit="1" customWidth="1"/>
    <col min="6" max="6" width="15.7109375" style="0" bestFit="1" customWidth="1"/>
    <col min="7" max="7" width="12.8515625" style="0" bestFit="1" customWidth="1"/>
    <col min="8" max="8" width="10.7109375" style="0" bestFit="1" customWidth="1"/>
    <col min="10" max="10" width="8.421875" style="0" bestFit="1" customWidth="1"/>
    <col min="11" max="11" width="10.7109375" style="0" bestFit="1" customWidth="1"/>
    <col min="12" max="36" width="9.140625" style="17" customWidth="1"/>
  </cols>
  <sheetData>
    <row r="1" spans="1:11" ht="24" thickBot="1">
      <c r="A1" s="110" t="s">
        <v>372</v>
      </c>
      <c r="B1" s="111"/>
      <c r="C1" s="111"/>
      <c r="D1" s="111"/>
      <c r="E1" s="111"/>
      <c r="F1" s="111"/>
      <c r="G1" s="111"/>
      <c r="H1" s="111"/>
      <c r="I1" s="111"/>
      <c r="J1" s="111"/>
      <c r="K1" s="112"/>
    </row>
    <row r="2" spans="1:11" ht="15">
      <c r="A2" s="712" t="s">
        <v>98</v>
      </c>
      <c r="B2" s="713"/>
      <c r="C2" s="714"/>
      <c r="D2" s="715" t="s">
        <v>99</v>
      </c>
      <c r="E2" s="716"/>
      <c r="F2" s="717"/>
      <c r="G2" s="113" t="s">
        <v>100</v>
      </c>
      <c r="H2" s="718" t="s">
        <v>101</v>
      </c>
      <c r="I2" s="719"/>
      <c r="J2" s="719"/>
      <c r="K2" s="720"/>
    </row>
    <row r="3" spans="1:11" ht="15.75" thickBot="1">
      <c r="A3" s="114"/>
      <c r="B3" s="25"/>
      <c r="C3" s="115"/>
      <c r="D3" s="116"/>
      <c r="E3" s="117"/>
      <c r="F3" s="118"/>
      <c r="G3" s="119" t="s">
        <v>102</v>
      </c>
      <c r="H3" s="721"/>
      <c r="I3" s="722"/>
      <c r="J3" s="722"/>
      <c r="K3" s="723"/>
    </row>
    <row r="4" spans="1:11" ht="12.75">
      <c r="A4" s="120"/>
      <c r="B4" s="121" t="s">
        <v>103</v>
      </c>
      <c r="C4" s="122" t="s">
        <v>104</v>
      </c>
      <c r="D4" s="120" t="s">
        <v>105</v>
      </c>
      <c r="E4" s="121" t="s">
        <v>106</v>
      </c>
      <c r="F4" s="122" t="s">
        <v>107</v>
      </c>
      <c r="G4" s="123" t="s">
        <v>108</v>
      </c>
      <c r="H4" s="120" t="s">
        <v>109</v>
      </c>
      <c r="I4" s="121" t="s">
        <v>110</v>
      </c>
      <c r="J4" s="121" t="s">
        <v>74</v>
      </c>
      <c r="K4" s="122" t="s">
        <v>111</v>
      </c>
    </row>
    <row r="5" spans="1:11" ht="13.5" thickBot="1">
      <c r="A5" s="52" t="s">
        <v>89</v>
      </c>
      <c r="B5" s="47" t="s">
        <v>89</v>
      </c>
      <c r="C5" s="122" t="s">
        <v>112</v>
      </c>
      <c r="D5" s="46" t="s">
        <v>113</v>
      </c>
      <c r="E5" s="47" t="s">
        <v>114</v>
      </c>
      <c r="F5" s="122" t="s">
        <v>115</v>
      </c>
      <c r="G5" s="123" t="s">
        <v>116</v>
      </c>
      <c r="H5" s="46"/>
      <c r="I5" s="47"/>
      <c r="J5" s="47"/>
      <c r="K5" s="122"/>
    </row>
    <row r="6" spans="1:11" ht="12.75">
      <c r="A6" s="78"/>
      <c r="B6" s="79"/>
      <c r="C6" s="124"/>
      <c r="D6" s="78"/>
      <c r="E6" s="79"/>
      <c r="F6" s="124"/>
      <c r="G6" s="125"/>
      <c r="H6" s="78"/>
      <c r="I6" s="79"/>
      <c r="J6" s="79"/>
      <c r="K6" s="124"/>
    </row>
    <row r="7" spans="1:11" ht="12.75">
      <c r="A7" s="46" t="s">
        <v>117</v>
      </c>
      <c r="B7" s="47" t="s">
        <v>118</v>
      </c>
      <c r="C7" s="122" t="s">
        <v>119</v>
      </c>
      <c r="D7" s="46" t="s">
        <v>120</v>
      </c>
      <c r="E7" s="47" t="s">
        <v>121</v>
      </c>
      <c r="F7" s="122" t="s">
        <v>122</v>
      </c>
      <c r="G7" s="123" t="s">
        <v>123</v>
      </c>
      <c r="H7" s="46" t="s">
        <v>124</v>
      </c>
      <c r="I7" s="47" t="s">
        <v>125</v>
      </c>
      <c r="J7" s="47" t="s">
        <v>126</v>
      </c>
      <c r="K7" s="122" t="s">
        <v>127</v>
      </c>
    </row>
    <row r="8" spans="1:11" ht="12.75">
      <c r="A8" s="46" t="s">
        <v>128</v>
      </c>
      <c r="B8" s="47" t="s">
        <v>129</v>
      </c>
      <c r="C8" s="122" t="s">
        <v>130</v>
      </c>
      <c r="D8" s="46" t="s">
        <v>131</v>
      </c>
      <c r="E8" s="47" t="s">
        <v>132</v>
      </c>
      <c r="F8" s="122" t="s">
        <v>133</v>
      </c>
      <c r="G8" s="123" t="s">
        <v>134</v>
      </c>
      <c r="H8" s="46" t="s">
        <v>135</v>
      </c>
      <c r="I8" s="47" t="s">
        <v>136</v>
      </c>
      <c r="J8" s="47" t="s">
        <v>137</v>
      </c>
      <c r="K8" s="122" t="s">
        <v>138</v>
      </c>
    </row>
    <row r="9" spans="1:11" ht="12.75">
      <c r="A9" s="46" t="s">
        <v>139</v>
      </c>
      <c r="B9" s="47" t="s">
        <v>140</v>
      </c>
      <c r="C9" s="122" t="s">
        <v>141</v>
      </c>
      <c r="D9" s="46" t="s">
        <v>142</v>
      </c>
      <c r="E9" s="47" t="s">
        <v>143</v>
      </c>
      <c r="F9" s="122" t="s">
        <v>144</v>
      </c>
      <c r="G9" s="123" t="s">
        <v>145</v>
      </c>
      <c r="H9" s="46" t="s">
        <v>146</v>
      </c>
      <c r="I9" s="47" t="s">
        <v>147</v>
      </c>
      <c r="J9" s="47" t="s">
        <v>148</v>
      </c>
      <c r="K9" s="122" t="s">
        <v>149</v>
      </c>
    </row>
    <row r="10" spans="1:11" ht="12.75">
      <c r="A10" s="46" t="s">
        <v>150</v>
      </c>
      <c r="B10" s="47" t="s">
        <v>151</v>
      </c>
      <c r="C10" s="122" t="s">
        <v>152</v>
      </c>
      <c r="D10" s="46" t="s">
        <v>153</v>
      </c>
      <c r="E10" s="47" t="s">
        <v>154</v>
      </c>
      <c r="F10" s="122" t="s">
        <v>155</v>
      </c>
      <c r="G10" s="123" t="s">
        <v>156</v>
      </c>
      <c r="H10" s="46" t="s">
        <v>157</v>
      </c>
      <c r="I10" s="47" t="s">
        <v>158</v>
      </c>
      <c r="J10" s="47" t="s">
        <v>159</v>
      </c>
      <c r="K10" s="122" t="s">
        <v>157</v>
      </c>
    </row>
    <row r="11" spans="1:11" ht="12.75">
      <c r="A11" s="46" t="s">
        <v>160</v>
      </c>
      <c r="B11" s="47" t="s">
        <v>161</v>
      </c>
      <c r="C11" s="122" t="s">
        <v>162</v>
      </c>
      <c r="D11" s="46" t="s">
        <v>163</v>
      </c>
      <c r="E11" s="47" t="s">
        <v>164</v>
      </c>
      <c r="F11" s="126"/>
      <c r="G11" s="23"/>
      <c r="H11" s="127"/>
      <c r="I11" s="74"/>
      <c r="J11" s="47" t="s">
        <v>165</v>
      </c>
      <c r="K11" s="122" t="s">
        <v>166</v>
      </c>
    </row>
    <row r="12" spans="1:11" ht="12.75">
      <c r="A12" s="127"/>
      <c r="B12" s="47" t="s">
        <v>167</v>
      </c>
      <c r="C12" s="122" t="s">
        <v>168</v>
      </c>
      <c r="D12" s="46" t="s">
        <v>169</v>
      </c>
      <c r="E12" s="47" t="s">
        <v>170</v>
      </c>
      <c r="F12" s="126"/>
      <c r="G12" s="23"/>
      <c r="H12" s="127"/>
      <c r="I12" s="74"/>
      <c r="J12" s="47" t="s">
        <v>157</v>
      </c>
      <c r="K12" s="126"/>
    </row>
    <row r="13" spans="1:11" ht="12.75">
      <c r="A13" s="127"/>
      <c r="B13" s="47" t="s">
        <v>147</v>
      </c>
      <c r="C13" s="122" t="s">
        <v>171</v>
      </c>
      <c r="D13" s="46"/>
      <c r="E13" s="47" t="s">
        <v>172</v>
      </c>
      <c r="F13" s="126"/>
      <c r="G13" s="23"/>
      <c r="H13" s="127"/>
      <c r="I13" s="74"/>
      <c r="J13" s="74"/>
      <c r="K13" s="126"/>
    </row>
    <row r="14" spans="1:11" ht="12.75">
      <c r="A14" s="127"/>
      <c r="B14" s="74"/>
      <c r="C14" s="126"/>
      <c r="D14" s="46" t="s">
        <v>173</v>
      </c>
      <c r="E14" s="47" t="s">
        <v>155</v>
      </c>
      <c r="F14" s="126"/>
      <c r="G14" s="23"/>
      <c r="H14" s="127"/>
      <c r="I14" s="74"/>
      <c r="J14" s="74"/>
      <c r="K14" s="126"/>
    </row>
    <row r="15" spans="1:11" ht="12.75">
      <c r="A15" s="127"/>
      <c r="B15" s="74"/>
      <c r="C15" s="126"/>
      <c r="D15" s="46" t="s">
        <v>174</v>
      </c>
      <c r="E15" s="74"/>
      <c r="F15" s="126"/>
      <c r="G15" s="23"/>
      <c r="H15" s="127"/>
      <c r="I15" s="74"/>
      <c r="J15" s="74"/>
      <c r="K15" s="126"/>
    </row>
    <row r="16" spans="1:11" ht="13.5" thickBot="1">
      <c r="A16" s="128"/>
      <c r="B16" s="106"/>
      <c r="C16" s="115"/>
      <c r="D16" s="52" t="s">
        <v>169</v>
      </c>
      <c r="E16" s="106"/>
      <c r="F16" s="115"/>
      <c r="G16" s="129"/>
      <c r="H16" s="128"/>
      <c r="I16" s="106"/>
      <c r="J16" s="106"/>
      <c r="K16" s="115"/>
    </row>
    <row r="17" s="17" customFormat="1" ht="12.75">
      <c r="A17" s="75"/>
    </row>
    <row r="18" s="17" customFormat="1" ht="12.75"/>
    <row r="19" s="17" customFormat="1" ht="12.75"/>
    <row r="20" s="17" customFormat="1" ht="12.75"/>
    <row r="21" s="17" customFormat="1" ht="12.75"/>
    <row r="22" s="17" customFormat="1" ht="12.75"/>
    <row r="23" s="17" customFormat="1" ht="12.75">
      <c r="E23" s="130"/>
    </row>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sheetData>
  <mergeCells count="3">
    <mergeCell ref="A2:C2"/>
    <mergeCell ref="D2:F2"/>
    <mergeCell ref="H2:K3"/>
  </mergeCells>
  <printOptions/>
  <pageMargins left="0.75" right="0.75" top="1" bottom="1" header="0.5" footer="0.5"/>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dimension ref="A1:H32"/>
  <sheetViews>
    <sheetView workbookViewId="0" topLeftCell="A1">
      <selection activeCell="A1" sqref="A1"/>
    </sheetView>
  </sheetViews>
  <sheetFormatPr defaultColWidth="9.140625" defaultRowHeight="12.75"/>
  <cols>
    <col min="1" max="1" width="32.8515625" style="0" customWidth="1"/>
    <col min="2" max="2" width="4.57421875" style="0" bestFit="1" customWidth="1"/>
    <col min="3" max="3" width="4.28125" style="0" bestFit="1" customWidth="1"/>
    <col min="4" max="4" width="6.140625" style="0" bestFit="1" customWidth="1"/>
    <col min="5" max="5" width="33.140625" style="0" customWidth="1"/>
    <col min="6" max="6" width="4.57421875" style="0" bestFit="1" customWidth="1"/>
    <col min="7" max="7" width="4.28125" style="0" bestFit="1" customWidth="1"/>
    <col min="8" max="8" width="6.140625" style="0" bestFit="1" customWidth="1"/>
    <col min="9" max="16" width="9.140625" style="17" customWidth="1"/>
  </cols>
  <sheetData>
    <row r="1" spans="1:8" ht="24" thickBot="1">
      <c r="A1" s="96" t="s">
        <v>373</v>
      </c>
      <c r="B1" s="97"/>
      <c r="C1" s="97"/>
      <c r="D1" s="97"/>
      <c r="E1" s="97"/>
      <c r="F1" s="98"/>
      <c r="G1" s="98"/>
      <c r="H1" s="99"/>
    </row>
    <row r="2" spans="1:8" ht="12.75">
      <c r="A2" s="231" t="s">
        <v>90</v>
      </c>
      <c r="B2" s="232"/>
      <c r="C2" s="232"/>
      <c r="D2" s="233"/>
      <c r="E2" s="231" t="s">
        <v>91</v>
      </c>
      <c r="F2" s="234"/>
      <c r="G2" s="234"/>
      <c r="H2" s="235"/>
    </row>
    <row r="3" spans="1:8" ht="13.5" thickBot="1">
      <c r="A3" s="236" t="s">
        <v>92</v>
      </c>
      <c r="B3" s="237" t="s">
        <v>93</v>
      </c>
      <c r="C3" s="237" t="s">
        <v>94</v>
      </c>
      <c r="D3" s="238" t="s">
        <v>95</v>
      </c>
      <c r="E3" s="239" t="s">
        <v>96</v>
      </c>
      <c r="F3" s="240" t="s">
        <v>93</v>
      </c>
      <c r="G3" s="240" t="s">
        <v>94</v>
      </c>
      <c r="H3" s="241" t="s">
        <v>95</v>
      </c>
    </row>
    <row r="4" spans="1:8" ht="12.75">
      <c r="A4" s="724"/>
      <c r="B4" s="79" t="s">
        <v>97</v>
      </c>
      <c r="C4" s="79"/>
      <c r="D4" s="100"/>
      <c r="E4" s="86"/>
      <c r="F4" s="101"/>
      <c r="G4" s="101"/>
      <c r="H4" s="102"/>
    </row>
    <row r="5" spans="1:8" ht="12.75">
      <c r="A5" s="725"/>
      <c r="B5" s="74"/>
      <c r="C5" s="74"/>
      <c r="D5" s="103"/>
      <c r="E5" s="70"/>
      <c r="F5" s="104"/>
      <c r="G5" s="104"/>
      <c r="H5" s="105"/>
    </row>
    <row r="6" spans="1:8" ht="12.75">
      <c r="A6" s="725"/>
      <c r="B6" s="74"/>
      <c r="C6" s="74"/>
      <c r="D6" s="103"/>
      <c r="E6" s="70"/>
      <c r="F6" s="104"/>
      <c r="G6" s="104"/>
      <c r="H6" s="105"/>
    </row>
    <row r="7" spans="1:8" ht="13.5" thickBot="1">
      <c r="A7" s="726"/>
      <c r="B7" s="106"/>
      <c r="C7" s="106"/>
      <c r="D7" s="107"/>
      <c r="E7" s="91"/>
      <c r="F7" s="108"/>
      <c r="G7" s="108"/>
      <c r="H7" s="109"/>
    </row>
    <row r="8" spans="1:8" ht="12.75">
      <c r="A8" s="724"/>
      <c r="B8" s="79" t="s">
        <v>97</v>
      </c>
      <c r="C8" s="79"/>
      <c r="D8" s="100"/>
      <c r="E8" s="86"/>
      <c r="F8" s="101"/>
      <c r="G8" s="101"/>
      <c r="H8" s="102"/>
    </row>
    <row r="9" spans="1:8" ht="12.75">
      <c r="A9" s="725"/>
      <c r="B9" s="74"/>
      <c r="C9" s="74"/>
      <c r="D9" s="103"/>
      <c r="E9" s="70"/>
      <c r="F9" s="104"/>
      <c r="G9" s="104"/>
      <c r="H9" s="105"/>
    </row>
    <row r="10" spans="1:8" ht="12.75">
      <c r="A10" s="725"/>
      <c r="B10" s="74"/>
      <c r="C10" s="74"/>
      <c r="D10" s="103"/>
      <c r="E10" s="70"/>
      <c r="F10" s="104"/>
      <c r="G10" s="104"/>
      <c r="H10" s="105"/>
    </row>
    <row r="11" spans="1:8" ht="13.5" thickBot="1">
      <c r="A11" s="726"/>
      <c r="B11" s="106"/>
      <c r="C11" s="106"/>
      <c r="D11" s="107"/>
      <c r="E11" s="91"/>
      <c r="F11" s="108"/>
      <c r="G11" s="108"/>
      <c r="H11" s="109"/>
    </row>
    <row r="12" spans="1:8" ht="12.75">
      <c r="A12" s="724"/>
      <c r="B12" s="79" t="s">
        <v>97</v>
      </c>
      <c r="C12" s="79"/>
      <c r="D12" s="100"/>
      <c r="E12" s="86"/>
      <c r="F12" s="101"/>
      <c r="G12" s="101"/>
      <c r="H12" s="102"/>
    </row>
    <row r="13" spans="1:8" ht="12.75">
      <c r="A13" s="725"/>
      <c r="B13" s="74"/>
      <c r="C13" s="74"/>
      <c r="D13" s="103"/>
      <c r="E13" s="70"/>
      <c r="F13" s="104"/>
      <c r="G13" s="104"/>
      <c r="H13" s="105"/>
    </row>
    <row r="14" spans="1:8" ht="12.75">
      <c r="A14" s="725"/>
      <c r="B14" s="74"/>
      <c r="C14" s="74"/>
      <c r="D14" s="103"/>
      <c r="E14" s="70"/>
      <c r="F14" s="104"/>
      <c r="G14" s="104"/>
      <c r="H14" s="105"/>
    </row>
    <row r="15" spans="1:8" ht="13.5" thickBot="1">
      <c r="A15" s="726"/>
      <c r="B15" s="106"/>
      <c r="C15" s="106"/>
      <c r="D15" s="107"/>
      <c r="E15" s="91"/>
      <c r="F15" s="108"/>
      <c r="G15" s="108"/>
      <c r="H15" s="109"/>
    </row>
    <row r="16" spans="1:8" ht="12.75">
      <c r="A16" s="724"/>
      <c r="B16" s="79" t="s">
        <v>97</v>
      </c>
      <c r="C16" s="79"/>
      <c r="D16" s="100"/>
      <c r="E16" s="86"/>
      <c r="F16" s="101"/>
      <c r="G16" s="101"/>
      <c r="H16" s="102"/>
    </row>
    <row r="17" spans="1:8" ht="12.75">
      <c r="A17" s="725"/>
      <c r="B17" s="74"/>
      <c r="C17" s="74"/>
      <c r="D17" s="103"/>
      <c r="E17" s="70"/>
      <c r="F17" s="104"/>
      <c r="G17" s="104"/>
      <c r="H17" s="105"/>
    </row>
    <row r="18" spans="1:8" ht="12.75">
      <c r="A18" s="725"/>
      <c r="B18" s="74"/>
      <c r="C18" s="74"/>
      <c r="D18" s="103"/>
      <c r="E18" s="70"/>
      <c r="F18" s="104"/>
      <c r="G18" s="104"/>
      <c r="H18" s="105"/>
    </row>
    <row r="19" spans="1:8" ht="13.5" thickBot="1">
      <c r="A19" s="726"/>
      <c r="B19" s="106"/>
      <c r="C19" s="106"/>
      <c r="D19" s="107"/>
      <c r="E19" s="91"/>
      <c r="F19" s="108"/>
      <c r="G19" s="108"/>
      <c r="H19" s="109"/>
    </row>
    <row r="20" spans="1:8" ht="12.75">
      <c r="A20" s="75"/>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17" customFormat="1" ht="12.75"/>
    <row r="34" s="17" customFormat="1" ht="12.75"/>
    <row r="35" s="17" customFormat="1" ht="12.75"/>
    <row r="36" s="17" customFormat="1" ht="12.75"/>
  </sheetData>
  <mergeCells count="4">
    <mergeCell ref="A4:A7"/>
    <mergeCell ref="A8:A11"/>
    <mergeCell ref="A12:A15"/>
    <mergeCell ref="A16:A19"/>
  </mergeCells>
  <printOptions/>
  <pageMargins left="0.75" right="0.75" top="1" bottom="1" header="0.5" footer="0.5"/>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tabColor indexed="57"/>
  </sheetPr>
  <dimension ref="A1:AJ33"/>
  <sheetViews>
    <sheetView workbookViewId="0" topLeftCell="A1">
      <selection activeCell="A1" sqref="A1:AJ1"/>
    </sheetView>
  </sheetViews>
  <sheetFormatPr defaultColWidth="9.140625" defaultRowHeight="12.75"/>
  <cols>
    <col min="1" max="1" width="19.8515625" style="17" customWidth="1"/>
    <col min="2" max="2" width="22.28125" style="17" customWidth="1"/>
    <col min="3" max="3" width="10.00390625" style="17" bestFit="1" customWidth="1"/>
    <col min="4" max="4" width="9.140625" style="17" bestFit="1" customWidth="1"/>
    <col min="5" max="5" width="12.00390625" style="17" bestFit="1" customWidth="1"/>
    <col min="6" max="6" width="10.28125" style="17" customWidth="1"/>
    <col min="7" max="20" width="10.7109375" style="17" bestFit="1" customWidth="1"/>
    <col min="21" max="29" width="9.7109375" style="17" bestFit="1" customWidth="1"/>
    <col min="30" max="36" width="10.7109375" style="17" bestFit="1" customWidth="1"/>
    <col min="37" max="16384" width="9.140625" style="17" customWidth="1"/>
  </cols>
  <sheetData>
    <row r="1" spans="1:36" ht="21" thickBot="1">
      <c r="A1" s="727" t="s">
        <v>374</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row>
    <row r="2" spans="1:8" ht="13.5" thickBot="1">
      <c r="A2" s="175" t="s">
        <v>385</v>
      </c>
      <c r="B2" s="28"/>
      <c r="F2" s="17" t="s">
        <v>45</v>
      </c>
      <c r="H2" s="66">
        <v>37417</v>
      </c>
    </row>
    <row r="3" ht="12.75">
      <c r="F3" s="17" t="s">
        <v>46</v>
      </c>
    </row>
    <row r="4" spans="1:36" s="67" customFormat="1" ht="12.75">
      <c r="A4" s="223" t="s">
        <v>47</v>
      </c>
      <c r="B4" s="223" t="s">
        <v>48</v>
      </c>
      <c r="C4" s="223" t="s">
        <v>49</v>
      </c>
      <c r="D4" s="223" t="s">
        <v>50</v>
      </c>
      <c r="E4" s="223" t="s">
        <v>51</v>
      </c>
      <c r="F4" s="68">
        <f>H2</f>
        <v>37417</v>
      </c>
      <c r="G4" s="68">
        <f aca="true" t="shared" si="0" ref="G4:AJ4">F4+1</f>
        <v>37418</v>
      </c>
      <c r="H4" s="68">
        <f t="shared" si="0"/>
        <v>37419</v>
      </c>
      <c r="I4" s="68">
        <f t="shared" si="0"/>
        <v>37420</v>
      </c>
      <c r="J4" s="68">
        <f t="shared" si="0"/>
        <v>37421</v>
      </c>
      <c r="K4" s="68">
        <f t="shared" si="0"/>
        <v>37422</v>
      </c>
      <c r="L4" s="68">
        <f t="shared" si="0"/>
        <v>37423</v>
      </c>
      <c r="M4" s="68">
        <f t="shared" si="0"/>
        <v>37424</v>
      </c>
      <c r="N4" s="68">
        <f t="shared" si="0"/>
        <v>37425</v>
      </c>
      <c r="O4" s="68">
        <f t="shared" si="0"/>
        <v>37426</v>
      </c>
      <c r="P4" s="68">
        <f t="shared" si="0"/>
        <v>37427</v>
      </c>
      <c r="Q4" s="68">
        <f t="shared" si="0"/>
        <v>37428</v>
      </c>
      <c r="R4" s="68">
        <f t="shared" si="0"/>
        <v>37429</v>
      </c>
      <c r="S4" s="68">
        <f t="shared" si="0"/>
        <v>37430</v>
      </c>
      <c r="T4" s="68">
        <f t="shared" si="0"/>
        <v>37431</v>
      </c>
      <c r="U4" s="68">
        <f t="shared" si="0"/>
        <v>37432</v>
      </c>
      <c r="V4" s="68">
        <f t="shared" si="0"/>
        <v>37433</v>
      </c>
      <c r="W4" s="68">
        <f t="shared" si="0"/>
        <v>37434</v>
      </c>
      <c r="X4" s="68">
        <f t="shared" si="0"/>
        <v>37435</v>
      </c>
      <c r="Y4" s="68">
        <f t="shared" si="0"/>
        <v>37436</v>
      </c>
      <c r="Z4" s="68">
        <f t="shared" si="0"/>
        <v>37437</v>
      </c>
      <c r="AA4" s="68">
        <f t="shared" si="0"/>
        <v>37438</v>
      </c>
      <c r="AB4" s="68">
        <f t="shared" si="0"/>
        <v>37439</v>
      </c>
      <c r="AC4" s="68">
        <f t="shared" si="0"/>
        <v>37440</v>
      </c>
      <c r="AD4" s="68">
        <f t="shared" si="0"/>
        <v>37441</v>
      </c>
      <c r="AE4" s="68">
        <f t="shared" si="0"/>
        <v>37442</v>
      </c>
      <c r="AF4" s="68">
        <f t="shared" si="0"/>
        <v>37443</v>
      </c>
      <c r="AG4" s="68">
        <f t="shared" si="0"/>
        <v>37444</v>
      </c>
      <c r="AH4" s="68">
        <f t="shared" si="0"/>
        <v>37445</v>
      </c>
      <c r="AI4" s="68">
        <f t="shared" si="0"/>
        <v>37446</v>
      </c>
      <c r="AJ4" s="68">
        <f t="shared" si="0"/>
        <v>37447</v>
      </c>
    </row>
    <row r="5" spans="1:36" ht="12.75">
      <c r="A5" s="69" t="s">
        <v>52</v>
      </c>
      <c r="B5" s="70"/>
      <c r="C5" s="70"/>
      <c r="D5" s="70"/>
      <c r="E5" s="71"/>
      <c r="F5" s="71"/>
      <c r="G5" s="72"/>
      <c r="H5" s="72"/>
      <c r="I5" s="72"/>
      <c r="J5" s="73"/>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36" ht="12.75">
      <c r="A6" s="74" t="s">
        <v>53</v>
      </c>
      <c r="B6" s="70"/>
      <c r="C6" s="70"/>
      <c r="D6" s="70"/>
      <c r="E6" s="71"/>
      <c r="F6" s="70"/>
      <c r="G6" s="72"/>
      <c r="H6" s="72"/>
      <c r="I6" s="72"/>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row>
    <row r="7" spans="1:36" ht="12.75">
      <c r="A7" s="74" t="s">
        <v>54</v>
      </c>
      <c r="B7" s="70"/>
      <c r="C7" s="70"/>
      <c r="D7" s="70"/>
      <c r="E7" s="71"/>
      <c r="F7" s="70"/>
      <c r="G7" s="72"/>
      <c r="H7" s="72"/>
      <c r="I7" s="72"/>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2.75">
      <c r="A8" s="72"/>
      <c r="B8" s="70"/>
      <c r="C8" s="70"/>
      <c r="D8" s="70"/>
      <c r="E8" s="71"/>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2.75">
      <c r="A9" s="74" t="s">
        <v>55</v>
      </c>
      <c r="B9" s="70"/>
      <c r="C9" s="70"/>
      <c r="D9" s="70"/>
      <c r="E9" s="71"/>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0" spans="1:36" ht="12.75">
      <c r="A10" s="74" t="s">
        <v>54</v>
      </c>
      <c r="B10" s="70"/>
      <c r="C10" s="70"/>
      <c r="D10" s="70"/>
      <c r="E10" s="71"/>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ht="12.75">
      <c r="A11" s="74"/>
      <c r="B11" s="70"/>
      <c r="C11" s="70"/>
      <c r="D11" s="70"/>
      <c r="E11" s="71"/>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12.75">
      <c r="A12" s="72"/>
      <c r="B12" s="70"/>
      <c r="C12" s="70"/>
      <c r="D12" s="70"/>
      <c r="E12" s="71"/>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ht="12.75">
      <c r="A13" s="74" t="s">
        <v>56</v>
      </c>
      <c r="B13" s="70"/>
      <c r="C13" s="70"/>
      <c r="D13" s="70"/>
      <c r="E13" s="71"/>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row>
    <row r="14" spans="1:36" ht="12.75">
      <c r="A14" s="74" t="s">
        <v>57</v>
      </c>
      <c r="B14" s="70"/>
      <c r="C14" s="70"/>
      <c r="D14" s="70"/>
      <c r="E14" s="71"/>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row>
    <row r="15" spans="1:36" ht="12.75">
      <c r="A15" s="74" t="s">
        <v>58</v>
      </c>
      <c r="B15" s="70"/>
      <c r="C15" s="70"/>
      <c r="D15" s="70"/>
      <c r="E15" s="71"/>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36" ht="12.75">
      <c r="A16" s="72"/>
      <c r="B16" s="70"/>
      <c r="C16" s="70"/>
      <c r="D16" s="70"/>
      <c r="E16" s="71"/>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12.75">
      <c r="A17" s="69" t="s">
        <v>59</v>
      </c>
      <c r="B17" s="70"/>
      <c r="C17" s="70"/>
      <c r="D17" s="70"/>
      <c r="E17" s="71"/>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1:36" ht="12.75">
      <c r="A18" s="74" t="s">
        <v>60</v>
      </c>
      <c r="B18" s="70"/>
      <c r="C18" s="70"/>
      <c r="D18" s="70"/>
      <c r="E18" s="71"/>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36" ht="12.75">
      <c r="A19" s="74" t="s">
        <v>61</v>
      </c>
      <c r="B19" s="70"/>
      <c r="C19" s="70"/>
      <c r="D19" s="70"/>
      <c r="E19" s="71"/>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1:36" ht="12.75">
      <c r="A20" s="72"/>
      <c r="B20" s="70"/>
      <c r="C20" s="70"/>
      <c r="D20" s="70"/>
      <c r="E20" s="71"/>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1:36" ht="12.75">
      <c r="A21" s="69" t="s">
        <v>62</v>
      </c>
      <c r="B21" s="70"/>
      <c r="C21" s="70"/>
      <c r="D21" s="70"/>
      <c r="E21" s="71"/>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ht="12.75">
      <c r="A22" s="74" t="s">
        <v>63</v>
      </c>
      <c r="B22" s="70"/>
      <c r="C22" s="70"/>
      <c r="D22" s="70"/>
      <c r="E22" s="71"/>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1:36" ht="12.75">
      <c r="A23" s="74" t="s">
        <v>61</v>
      </c>
      <c r="B23" s="70"/>
      <c r="C23" s="70"/>
      <c r="D23" s="70"/>
      <c r="E23" s="71"/>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1:36" ht="12.75">
      <c r="A24" s="72"/>
      <c r="B24" s="70"/>
      <c r="C24" s="70"/>
      <c r="D24" s="70"/>
      <c r="E24" s="71"/>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1:36" ht="12.75">
      <c r="A25" s="74" t="s">
        <v>64</v>
      </c>
      <c r="B25" s="70"/>
      <c r="C25" s="70"/>
      <c r="D25" s="70"/>
      <c r="E25" s="71"/>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1:36" ht="12.75">
      <c r="A26" s="74" t="s">
        <v>65</v>
      </c>
      <c r="B26" s="70"/>
      <c r="C26" s="70"/>
      <c r="D26" s="70"/>
      <c r="E26" s="71"/>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1:36" ht="12.75">
      <c r="A27" s="74"/>
      <c r="B27" s="70"/>
      <c r="C27" s="70"/>
      <c r="D27" s="70"/>
      <c r="E27" s="7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1:36" ht="12.75">
      <c r="A28" s="72"/>
      <c r="B28" s="70"/>
      <c r="C28" s="70"/>
      <c r="D28" s="70"/>
      <c r="E28" s="71"/>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1:36" ht="12.75">
      <c r="A29" s="74" t="s">
        <v>66</v>
      </c>
      <c r="B29" s="70"/>
      <c r="C29" s="70"/>
      <c r="D29" s="70"/>
      <c r="E29" s="71"/>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1:36" ht="12.75">
      <c r="A30" s="74" t="s">
        <v>67</v>
      </c>
      <c r="B30" s="70"/>
      <c r="C30" s="70"/>
      <c r="D30" s="70"/>
      <c r="E30" s="71"/>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1:36" ht="12.75">
      <c r="A31" s="74"/>
      <c r="B31" s="70"/>
      <c r="C31" s="70"/>
      <c r="D31" s="70"/>
      <c r="E31" s="71"/>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ht="12.75">
      <c r="A32" s="72"/>
      <c r="B32" s="70"/>
      <c r="C32" s="70"/>
      <c r="D32" s="70"/>
      <c r="E32" s="71"/>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ht="12.75">
      <c r="A33" s="75"/>
    </row>
  </sheetData>
  <mergeCells count="1">
    <mergeCell ref="A1:AJ1"/>
  </mergeCells>
  <printOptions/>
  <pageMargins left="0.75" right="0.75" top="1" bottom="1" header="0.5" footer="0.5"/>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tabColor indexed="61"/>
  </sheetPr>
  <dimension ref="A1:T81"/>
  <sheetViews>
    <sheetView workbookViewId="0" topLeftCell="A4">
      <selection activeCell="A1" sqref="A1"/>
    </sheetView>
  </sheetViews>
  <sheetFormatPr defaultColWidth="9.140625" defaultRowHeight="12.75"/>
  <cols>
    <col min="1" max="1" width="8.57421875" style="0" customWidth="1"/>
    <col min="2" max="2" width="6.7109375" style="0" customWidth="1"/>
    <col min="3" max="3" width="6.57421875" style="0" customWidth="1"/>
    <col min="4" max="4" width="7.8515625" style="0" customWidth="1"/>
    <col min="5" max="5" width="5.421875" style="0" customWidth="1"/>
    <col min="6" max="6" width="9.00390625" style="0" customWidth="1"/>
    <col min="7" max="7" width="5.57421875" style="0" customWidth="1"/>
    <col min="8" max="8" width="5.28125" style="0" customWidth="1"/>
    <col min="9" max="9" width="6.28125" style="0" customWidth="1"/>
    <col min="14" max="14" width="9.57421875" style="0" bestFit="1" customWidth="1"/>
    <col min="15" max="15" width="6.421875" style="0" customWidth="1"/>
    <col min="16" max="16" width="8.421875" style="0" customWidth="1"/>
    <col min="17" max="17" width="6.00390625" style="0" customWidth="1"/>
    <col min="18" max="18" width="10.00390625" style="0" bestFit="1" customWidth="1"/>
  </cols>
  <sheetData>
    <row r="1" spans="1:14" ht="21">
      <c r="A1" s="596" t="s">
        <v>820</v>
      </c>
      <c r="B1" s="597"/>
      <c r="C1" s="597"/>
      <c r="D1" s="597"/>
      <c r="E1" s="597"/>
      <c r="F1" s="597"/>
      <c r="J1" s="598"/>
      <c r="K1" s="599"/>
      <c r="L1" s="599"/>
      <c r="M1" s="599"/>
      <c r="N1" s="599"/>
    </row>
    <row r="2" spans="5:9" ht="12.75">
      <c r="E2" s="600" t="s">
        <v>778</v>
      </c>
      <c r="H2" s="601" t="s">
        <v>779</v>
      </c>
      <c r="I2" s="601" t="s">
        <v>780</v>
      </c>
    </row>
    <row r="3" spans="2:11" ht="12.75">
      <c r="B3" s="602" t="s">
        <v>781</v>
      </c>
      <c r="C3" s="602" t="s">
        <v>782</v>
      </c>
      <c r="D3" s="602" t="s">
        <v>783</v>
      </c>
      <c r="E3" s="257">
        <v>1</v>
      </c>
      <c r="F3" s="257">
        <v>2</v>
      </c>
      <c r="G3" s="257">
        <v>3</v>
      </c>
      <c r="H3" s="257">
        <v>4</v>
      </c>
      <c r="I3" s="257">
        <v>5</v>
      </c>
      <c r="J3" s="257" t="s">
        <v>784</v>
      </c>
      <c r="K3" s="257" t="s">
        <v>785</v>
      </c>
    </row>
    <row r="4" spans="2:11" ht="12.75">
      <c r="B4">
        <v>-1</v>
      </c>
      <c r="C4">
        <v>-1</v>
      </c>
      <c r="D4">
        <f>B4*C4</f>
        <v>1</v>
      </c>
      <c r="E4" s="603">
        <v>28</v>
      </c>
      <c r="F4" s="604">
        <v>25</v>
      </c>
      <c r="G4" s="604">
        <v>27</v>
      </c>
      <c r="H4" s="604"/>
      <c r="I4" s="605"/>
      <c r="J4">
        <f>SUM(E4:I4)</f>
        <v>80</v>
      </c>
      <c r="K4" s="581">
        <f>J4/COUNT(E4:I4)</f>
        <v>26.666666666666668</v>
      </c>
    </row>
    <row r="5" spans="2:11" ht="12.75">
      <c r="B5">
        <v>1</v>
      </c>
      <c r="C5">
        <v>-1</v>
      </c>
      <c r="D5">
        <f>B5*C5</f>
        <v>-1</v>
      </c>
      <c r="E5" s="606">
        <v>36</v>
      </c>
      <c r="F5" s="607">
        <v>32</v>
      </c>
      <c r="G5" s="607">
        <v>32</v>
      </c>
      <c r="H5" s="607"/>
      <c r="I5" s="608"/>
      <c r="J5">
        <f>SUM(E5:I5)</f>
        <v>100</v>
      </c>
      <c r="K5" s="581">
        <f>J5/COUNT(E5:I5)</f>
        <v>33.333333333333336</v>
      </c>
    </row>
    <row r="6" spans="2:11" ht="12.75">
      <c r="B6">
        <v>-1</v>
      </c>
      <c r="C6">
        <v>1</v>
      </c>
      <c r="D6">
        <f>B6*C6</f>
        <v>-1</v>
      </c>
      <c r="E6" s="606">
        <v>18</v>
      </c>
      <c r="F6" s="607">
        <v>19</v>
      </c>
      <c r="G6" s="607">
        <v>23</v>
      </c>
      <c r="H6" s="607"/>
      <c r="I6" s="608"/>
      <c r="J6">
        <f>SUM(E6:I6)</f>
        <v>60</v>
      </c>
      <c r="K6" s="581">
        <f>J6/COUNT(E6:I6)</f>
        <v>20</v>
      </c>
    </row>
    <row r="7" spans="2:11" ht="12.75">
      <c r="B7">
        <v>1</v>
      </c>
      <c r="C7">
        <v>1</v>
      </c>
      <c r="D7">
        <f>B7*C7</f>
        <v>1</v>
      </c>
      <c r="E7" s="609">
        <v>31</v>
      </c>
      <c r="F7" s="610">
        <v>30</v>
      </c>
      <c r="G7" s="610">
        <v>29</v>
      </c>
      <c r="H7" s="610"/>
      <c r="I7" s="611"/>
      <c r="J7">
        <f>SUM(E7:I7)</f>
        <v>90</v>
      </c>
      <c r="K7" s="581">
        <f>J7/COUNT(E7:I7)</f>
        <v>30</v>
      </c>
    </row>
    <row r="9" spans="1:4" ht="12.75">
      <c r="A9" t="s">
        <v>786</v>
      </c>
      <c r="B9" s="594">
        <f>(K4+K6)/2</f>
        <v>23.333333333333336</v>
      </c>
      <c r="C9" s="594">
        <f>(K4+K5)/2</f>
        <v>30</v>
      </c>
      <c r="D9" s="594">
        <f>(K5+K6)/2</f>
        <v>26.666666666666668</v>
      </c>
    </row>
    <row r="10" spans="1:20" ht="12.75">
      <c r="A10" t="s">
        <v>787</v>
      </c>
      <c r="B10" s="594">
        <f>(K5+K7)/2</f>
        <v>31.666666666666668</v>
      </c>
      <c r="C10" s="594">
        <f>(K6+K7)/2</f>
        <v>25</v>
      </c>
      <c r="D10" s="594">
        <f>(K4+K7)/2</f>
        <v>28.333333333333336</v>
      </c>
      <c r="T10" s="594"/>
    </row>
    <row r="11" spans="1:4" ht="12.75">
      <c r="A11" t="s">
        <v>193</v>
      </c>
      <c r="B11" s="594">
        <f>B10-B9</f>
        <v>8.333333333333332</v>
      </c>
      <c r="C11" s="594">
        <f>C10-C9</f>
        <v>-5</v>
      </c>
      <c r="D11" s="594">
        <f>D10-D9</f>
        <v>1.6666666666666679</v>
      </c>
    </row>
    <row r="14" spans="17:19" ht="12.75">
      <c r="Q14" s="612"/>
      <c r="R14" s="612" t="s">
        <v>788</v>
      </c>
      <c r="S14" s="612" t="s">
        <v>789</v>
      </c>
    </row>
    <row r="15" spans="17:19" ht="12.75">
      <c r="Q15" s="612" t="s">
        <v>790</v>
      </c>
      <c r="R15" s="613">
        <f>K4</f>
        <v>26.666666666666668</v>
      </c>
      <c r="S15" s="614">
        <f>K6</f>
        <v>20</v>
      </c>
    </row>
    <row r="16" spans="17:19" ht="12.75">
      <c r="Q16" s="612" t="s">
        <v>791</v>
      </c>
      <c r="R16" s="613">
        <f>K5</f>
        <v>33.333333333333336</v>
      </c>
      <c r="S16" s="614">
        <f>K7</f>
        <v>30</v>
      </c>
    </row>
    <row r="24" spans="1:2" ht="12.75">
      <c r="A24" s="729" t="s">
        <v>792</v>
      </c>
      <c r="B24" s="728"/>
    </row>
    <row r="26" spans="1:8" ht="12.75">
      <c r="A26" s="257" t="s">
        <v>793</v>
      </c>
      <c r="B26" s="257" t="s">
        <v>794</v>
      </c>
      <c r="C26" s="257" t="s">
        <v>795</v>
      </c>
      <c r="D26" s="257" t="s">
        <v>796</v>
      </c>
      <c r="E26" s="257" t="s">
        <v>797</v>
      </c>
      <c r="F26" t="s">
        <v>798</v>
      </c>
      <c r="G26" t="s">
        <v>799</v>
      </c>
      <c r="H26" s="615" t="s">
        <v>800</v>
      </c>
    </row>
    <row r="27" spans="1:8" ht="12.75">
      <c r="A27" t="s">
        <v>781</v>
      </c>
      <c r="B27" s="594">
        <f>B11^2*COUNT(E4:I4)</f>
        <v>208.3333333333333</v>
      </c>
      <c r="C27">
        <v>1</v>
      </c>
      <c r="D27" s="581">
        <f>B27/C27</f>
        <v>208.3333333333333</v>
      </c>
      <c r="E27">
        <f>D27/$D$30</f>
        <v>53.191489361702054</v>
      </c>
      <c r="F27" s="616">
        <f>FINV(H27,C27,C30)</f>
        <v>11.258624141940192</v>
      </c>
      <c r="G27" s="552" t="str">
        <f>IF(E27&gt;F27,"*","ns")</f>
        <v>*</v>
      </c>
      <c r="H27" s="617">
        <v>0.01</v>
      </c>
    </row>
    <row r="28" spans="1:7" ht="12.75">
      <c r="A28" t="s">
        <v>782</v>
      </c>
      <c r="B28" s="581">
        <f>C11^2*COUNT(E5:I5)</f>
        <v>75</v>
      </c>
      <c r="C28">
        <v>1</v>
      </c>
      <c r="D28" s="581">
        <f>B28/C28</f>
        <v>75</v>
      </c>
      <c r="E28">
        <f>D28/$D$30</f>
        <v>19.148936170212743</v>
      </c>
      <c r="F28" s="616">
        <f>FINV(H27,C28,C30)</f>
        <v>11.258624141940192</v>
      </c>
      <c r="G28" s="552" t="str">
        <f>IF(E28&gt;F28,"*","ns")</f>
        <v>*</v>
      </c>
    </row>
    <row r="29" spans="1:7" ht="12.75">
      <c r="A29" t="s">
        <v>783</v>
      </c>
      <c r="B29" s="581">
        <f>D11^2*COUNT(E6:I6)</f>
        <v>8.333333333333345</v>
      </c>
      <c r="C29">
        <v>1</v>
      </c>
      <c r="D29" s="581">
        <f>B29/C29</f>
        <v>8.333333333333345</v>
      </c>
      <c r="E29">
        <f>D29/$D$30</f>
        <v>2.1276595744680855</v>
      </c>
      <c r="F29" s="616">
        <f>FINV(H27,C29,C30)</f>
        <v>11.258624141940192</v>
      </c>
      <c r="G29" s="552" t="str">
        <f>IF(E29&gt;F29,"*","ns")</f>
        <v>ns</v>
      </c>
    </row>
    <row r="30" spans="1:8" ht="12.75">
      <c r="A30" s="257" t="s">
        <v>801</v>
      </c>
      <c r="B30" s="618">
        <f>B31-SUM(B27:B29)</f>
        <v>31.33333333333337</v>
      </c>
      <c r="C30" s="257">
        <f>C31-3</f>
        <v>8</v>
      </c>
      <c r="D30" s="618">
        <f>B30/C30</f>
        <v>3.9166666666666714</v>
      </c>
      <c r="E30" s="11"/>
      <c r="H30" s="594"/>
    </row>
    <row r="31" spans="1:8" ht="12.75">
      <c r="A31" t="s">
        <v>36</v>
      </c>
      <c r="B31" s="594">
        <f>SUMPRODUCT(E4:I7,E4:I7)-SUM(E4:I7)^2/COUNT(E4:I7)</f>
        <v>323</v>
      </c>
      <c r="C31">
        <f>COUNT(E4:I7)-1</f>
        <v>11</v>
      </c>
      <c r="H31" s="594"/>
    </row>
    <row r="34" spans="1:3" ht="12.75">
      <c r="A34" s="729" t="s">
        <v>802</v>
      </c>
      <c r="B34" s="729"/>
      <c r="C34" s="729"/>
    </row>
    <row r="36" spans="1:6" ht="12.75">
      <c r="A36" s="728" t="s">
        <v>803</v>
      </c>
      <c r="B36" s="728"/>
      <c r="C36" s="581">
        <f>AVERAGE(K4:K7)</f>
        <v>27.5</v>
      </c>
      <c r="F36" s="202"/>
    </row>
    <row r="37" spans="1:3" ht="12.75">
      <c r="A37" s="728" t="s">
        <v>804</v>
      </c>
      <c r="B37" s="728"/>
      <c r="C37">
        <f>IF(E27&gt;F27,B11/2,IF(E29&gt;F29,B11/2,0))</f>
        <v>4.166666666666666</v>
      </c>
    </row>
    <row r="38" spans="1:3" ht="12.75">
      <c r="A38" s="728" t="s">
        <v>805</v>
      </c>
      <c r="B38" s="728"/>
      <c r="C38">
        <f>IF(E28&gt;F28,C11/2,IF(E29&gt;F29,C11/2,0))</f>
        <v>-2.5</v>
      </c>
    </row>
    <row r="39" spans="1:3" ht="12.75">
      <c r="A39" s="728" t="s">
        <v>806</v>
      </c>
      <c r="B39" s="728"/>
      <c r="C39">
        <f>IF(E29&gt;F29,D11/2,0)</f>
        <v>0</v>
      </c>
    </row>
    <row r="42" spans="1:3" ht="12.75">
      <c r="A42" s="729" t="s">
        <v>807</v>
      </c>
      <c r="B42" s="729"/>
      <c r="C42" s="729"/>
    </row>
    <row r="44" spans="1:2" ht="12.75">
      <c r="A44" t="s">
        <v>781</v>
      </c>
      <c r="B44" s="619">
        <v>1</v>
      </c>
    </row>
    <row r="45" spans="1:2" ht="13.5" thickBot="1">
      <c r="A45" t="s">
        <v>782</v>
      </c>
      <c r="B45" s="619">
        <v>1</v>
      </c>
    </row>
    <row r="46" spans="1:2" ht="13.5" thickBot="1">
      <c r="A46" t="s">
        <v>808</v>
      </c>
      <c r="B46" s="620">
        <f>C36+C37*B44+C38*B45+C39*B44*B45</f>
        <v>29.166666666666664</v>
      </c>
    </row>
    <row r="50" spans="1:3" ht="12.75">
      <c r="A50" s="729" t="s">
        <v>809</v>
      </c>
      <c r="B50" s="729"/>
      <c r="C50" s="729"/>
    </row>
    <row r="51" spans="4:9" ht="12.75">
      <c r="D51" t="s">
        <v>810</v>
      </c>
      <c r="E51" t="s">
        <v>811</v>
      </c>
      <c r="F51" t="s">
        <v>812</v>
      </c>
      <c r="G51" t="s">
        <v>813</v>
      </c>
      <c r="H51" t="s">
        <v>814</v>
      </c>
      <c r="I51" t="s">
        <v>815</v>
      </c>
    </row>
    <row r="52" spans="1:9" ht="12.75">
      <c r="A52">
        <v>1</v>
      </c>
      <c r="B52">
        <v>-1</v>
      </c>
      <c r="C52">
        <v>-1</v>
      </c>
      <c r="D52">
        <f>IF(ISBLANK(E4)=TRUE," ",E4)</f>
        <v>28</v>
      </c>
      <c r="E52">
        <f>IF(ISBLANK(E4)=TRUE," ",$C$36+$C$37*B52+$C$38*C52+$C$39*B52*C52)</f>
        <v>25.833333333333336</v>
      </c>
      <c r="F52" s="621">
        <f aca="true" t="shared" si="0" ref="F52:F71">D52-E52</f>
        <v>2.1666666666666643</v>
      </c>
      <c r="G52">
        <f aca="true" t="shared" si="1" ref="G52:G71">RANK(F52,$F$52:$F$71)</f>
        <v>1</v>
      </c>
      <c r="H52">
        <f aca="true" t="shared" si="2" ref="H52:H71">100*(G52-0.5)/20</f>
        <v>2.5</v>
      </c>
      <c r="I52">
        <f aca="true" t="shared" si="3" ref="I52:I71">NORMINV(H52/100,0,1)</f>
        <v>-1.9599639845400545</v>
      </c>
    </row>
    <row r="53" spans="1:9" ht="12.75">
      <c r="A53">
        <v>2</v>
      </c>
      <c r="B53">
        <v>-1</v>
      </c>
      <c r="C53">
        <v>-1</v>
      </c>
      <c r="D53">
        <f>IF(ISBLANK(F4)=TRUE," ",F4)</f>
        <v>25</v>
      </c>
      <c r="E53">
        <f>IF(ISBLANK(F4)=TRUE," ",$C$36+$C$37*B53+$C$38*C53+$C$39*B53*C53)</f>
        <v>25.833333333333336</v>
      </c>
      <c r="F53" s="621">
        <f t="shared" si="0"/>
        <v>-0.8333333333333357</v>
      </c>
      <c r="G53">
        <f t="shared" si="1"/>
        <v>16</v>
      </c>
      <c r="H53">
        <f t="shared" si="2"/>
        <v>77.5</v>
      </c>
      <c r="I53">
        <f t="shared" si="3"/>
        <v>0.7554150263604693</v>
      </c>
    </row>
    <row r="54" spans="1:9" ht="12.75">
      <c r="A54">
        <v>3</v>
      </c>
      <c r="B54">
        <v>-1</v>
      </c>
      <c r="C54">
        <v>-1</v>
      </c>
      <c r="D54">
        <f>IF(ISBLANK(G4)=TRUE," ",G4)</f>
        <v>27</v>
      </c>
      <c r="E54">
        <f>IF(ISBLANK(G4)=TRUE," ",$C$36+$C$37*B54+$C$38*C54+$C$39*B54*C54)</f>
        <v>25.833333333333336</v>
      </c>
      <c r="F54" s="621">
        <f t="shared" si="0"/>
        <v>1.1666666666666643</v>
      </c>
      <c r="G54">
        <f t="shared" si="1"/>
        <v>5</v>
      </c>
      <c r="H54">
        <f t="shared" si="2"/>
        <v>22.5</v>
      </c>
      <c r="I54">
        <f t="shared" si="3"/>
        <v>-0.7554150263604693</v>
      </c>
    </row>
    <row r="55" spans="1:9" ht="12.75">
      <c r="A55">
        <v>4</v>
      </c>
      <c r="B55">
        <v>-1</v>
      </c>
      <c r="C55">
        <v>-1</v>
      </c>
      <c r="D55">
        <f>IF(ISBLANK(H4)=TRUE,0,H4)</f>
        <v>0</v>
      </c>
      <c r="E55">
        <f>IF(ISBLANK(H4)=TRUE,0,$C$36+$C$37*B55+$C$38*C55+$C$39*B55*C55)</f>
        <v>0</v>
      </c>
      <c r="F55" s="621">
        <f t="shared" si="0"/>
        <v>0</v>
      </c>
      <c r="G55">
        <f t="shared" si="1"/>
        <v>7</v>
      </c>
      <c r="H55">
        <f t="shared" si="2"/>
        <v>32.5</v>
      </c>
      <c r="I55">
        <f t="shared" si="3"/>
        <v>-0.4537621901698793</v>
      </c>
    </row>
    <row r="56" spans="1:9" ht="12.75">
      <c r="A56">
        <v>5</v>
      </c>
      <c r="B56">
        <v>-1</v>
      </c>
      <c r="C56">
        <v>-1</v>
      </c>
      <c r="D56">
        <f>IF(ISBLANK(I4)=TRUE,0,I4)</f>
        <v>0</v>
      </c>
      <c r="E56">
        <f>IF(ISBLANK(I4)=TRUE,0,$C$36+$C$37*B56+$C$38*C56+$C$39*B56*C56)</f>
        <v>0</v>
      </c>
      <c r="F56" s="621">
        <f t="shared" si="0"/>
        <v>0</v>
      </c>
      <c r="G56">
        <f t="shared" si="1"/>
        <v>7</v>
      </c>
      <c r="H56">
        <f t="shared" si="2"/>
        <v>32.5</v>
      </c>
      <c r="I56">
        <f t="shared" si="3"/>
        <v>-0.4537621901698793</v>
      </c>
    </row>
    <row r="57" spans="1:9" ht="12.75">
      <c r="A57">
        <v>1</v>
      </c>
      <c r="B57">
        <v>1</v>
      </c>
      <c r="C57">
        <v>-1</v>
      </c>
      <c r="D57">
        <f>IF(ISBLANK(E5)=TRUE," ",E5)</f>
        <v>36</v>
      </c>
      <c r="E57">
        <f>IF(ISBLANK(E5)=TRUE," ",$C$36+$C$37*B57+$C$38*C57+$C$39*B57*C57)</f>
        <v>34.166666666666664</v>
      </c>
      <c r="F57" s="621">
        <f t="shared" si="0"/>
        <v>1.8333333333333357</v>
      </c>
      <c r="G57">
        <f t="shared" si="1"/>
        <v>3</v>
      </c>
      <c r="H57">
        <f t="shared" si="2"/>
        <v>12.5</v>
      </c>
      <c r="I57">
        <f t="shared" si="3"/>
        <v>-1.1503493803760088</v>
      </c>
    </row>
    <row r="58" spans="1:9" ht="12.75">
      <c r="A58">
        <v>2</v>
      </c>
      <c r="B58">
        <v>1</v>
      </c>
      <c r="C58">
        <v>-1</v>
      </c>
      <c r="D58">
        <f>IF(ISBLANK(F5)=TRUE," ",F5)</f>
        <v>32</v>
      </c>
      <c r="E58">
        <f>IF(ISBLANK(F5)=TRUE," ",$C$36+$C$37*B58+$C$38*C58+$C$39*B58*C58)</f>
        <v>34.166666666666664</v>
      </c>
      <c r="F58" s="621">
        <f t="shared" si="0"/>
        <v>-2.1666666666666643</v>
      </c>
      <c r="G58">
        <f t="shared" si="1"/>
        <v>18</v>
      </c>
      <c r="H58">
        <f t="shared" si="2"/>
        <v>87.5</v>
      </c>
      <c r="I58">
        <f t="shared" si="3"/>
        <v>1.1503493803760083</v>
      </c>
    </row>
    <row r="59" spans="1:9" ht="12.75">
      <c r="A59">
        <v>3</v>
      </c>
      <c r="B59">
        <v>1</v>
      </c>
      <c r="C59">
        <v>-1</v>
      </c>
      <c r="D59">
        <f>IF(ISBLANK(G5)=TRUE," ",G5)</f>
        <v>32</v>
      </c>
      <c r="E59">
        <f>IF(ISBLANK(G5)=TRUE," ",$C$36+$C$37*B59+$C$38*C59+$C$39*B59*C59)</f>
        <v>34.166666666666664</v>
      </c>
      <c r="F59" s="621">
        <f t="shared" si="0"/>
        <v>-2.1666666666666643</v>
      </c>
      <c r="G59">
        <f t="shared" si="1"/>
        <v>18</v>
      </c>
      <c r="H59">
        <f t="shared" si="2"/>
        <v>87.5</v>
      </c>
      <c r="I59">
        <f t="shared" si="3"/>
        <v>1.1503493803760083</v>
      </c>
    </row>
    <row r="60" spans="1:9" ht="12.75">
      <c r="A60">
        <v>4</v>
      </c>
      <c r="B60">
        <v>1</v>
      </c>
      <c r="C60">
        <v>-1</v>
      </c>
      <c r="D60">
        <f>IF(ISBLANK(H5)=TRUE,0,H5)</f>
        <v>0</v>
      </c>
      <c r="E60">
        <f>IF(ISBLANK(H5)=TRUE,0,$C$36+$C$37*B60+$C$38*C60+$C$39*B60*C60)</f>
        <v>0</v>
      </c>
      <c r="F60" s="621">
        <f t="shared" si="0"/>
        <v>0</v>
      </c>
      <c r="G60">
        <f t="shared" si="1"/>
        <v>7</v>
      </c>
      <c r="H60">
        <f t="shared" si="2"/>
        <v>32.5</v>
      </c>
      <c r="I60">
        <f t="shared" si="3"/>
        <v>-0.4537621901698793</v>
      </c>
    </row>
    <row r="61" spans="1:9" ht="12.75">
      <c r="A61">
        <v>5</v>
      </c>
      <c r="B61">
        <v>1</v>
      </c>
      <c r="C61">
        <v>-1</v>
      </c>
      <c r="D61">
        <f>IF(ISBLANK(I5)=TRUE,0,I5)</f>
        <v>0</v>
      </c>
      <c r="E61">
        <f>IF(ISBLANK(I5)=TRUE,0,$C$36+$C$37*B61+$C$38*C61+$C$39*B61*C61)</f>
        <v>0</v>
      </c>
      <c r="F61" s="621">
        <f t="shared" si="0"/>
        <v>0</v>
      </c>
      <c r="G61">
        <f t="shared" si="1"/>
        <v>7</v>
      </c>
      <c r="H61">
        <f t="shared" si="2"/>
        <v>32.5</v>
      </c>
      <c r="I61">
        <f t="shared" si="3"/>
        <v>-0.4537621901698793</v>
      </c>
    </row>
    <row r="62" spans="1:9" ht="12.75">
      <c r="A62">
        <v>1</v>
      </c>
      <c r="B62">
        <v>-1</v>
      </c>
      <c r="C62">
        <v>1</v>
      </c>
      <c r="D62">
        <f>IF(ISBLANK(E6)=TRUE,0,E6)</f>
        <v>18</v>
      </c>
      <c r="E62">
        <f>IF(ISBLANK(E6)=TRUE,0,$C$36+$C$37*B62+$C$38*C62+$C$39*B62*C62)</f>
        <v>20.833333333333336</v>
      </c>
      <c r="F62" s="621">
        <f t="shared" si="0"/>
        <v>-2.8333333333333357</v>
      </c>
      <c r="G62">
        <f t="shared" si="1"/>
        <v>20</v>
      </c>
      <c r="H62">
        <f t="shared" si="2"/>
        <v>97.5</v>
      </c>
      <c r="I62">
        <f t="shared" si="3"/>
        <v>1.959963984540054</v>
      </c>
    </row>
    <row r="63" spans="1:9" ht="12.75">
      <c r="A63">
        <v>2</v>
      </c>
      <c r="B63">
        <v>-1</v>
      </c>
      <c r="C63">
        <v>1</v>
      </c>
      <c r="D63">
        <f>IF(ISBLANK(F6)=TRUE,0,F6)</f>
        <v>19</v>
      </c>
      <c r="E63">
        <f>IF(ISBLANK(F6)=TRUE,0,$C$36+$C$37*B63+$C$38*C63+$C$39*B63*C63)</f>
        <v>20.833333333333336</v>
      </c>
      <c r="F63" s="621">
        <f t="shared" si="0"/>
        <v>-1.8333333333333357</v>
      </c>
      <c r="G63">
        <f t="shared" si="1"/>
        <v>17</v>
      </c>
      <c r="H63">
        <f t="shared" si="2"/>
        <v>82.5</v>
      </c>
      <c r="I63">
        <f t="shared" si="3"/>
        <v>0.9345892910734794</v>
      </c>
    </row>
    <row r="64" spans="1:9" ht="12.75">
      <c r="A64">
        <v>3</v>
      </c>
      <c r="B64">
        <v>-1</v>
      </c>
      <c r="C64">
        <v>1</v>
      </c>
      <c r="D64">
        <f>IF(ISBLANK(G6)=TRUE,0,G6)</f>
        <v>23</v>
      </c>
      <c r="E64">
        <f>IF(ISBLANK(G6)=TRUE,0,$C$36+$C$37*B64+$C$38*C64+$C$39*B64*C64)</f>
        <v>20.833333333333336</v>
      </c>
      <c r="F64" s="621">
        <f t="shared" si="0"/>
        <v>2.1666666666666643</v>
      </c>
      <c r="G64">
        <f t="shared" si="1"/>
        <v>1</v>
      </c>
      <c r="H64">
        <f t="shared" si="2"/>
        <v>2.5</v>
      </c>
      <c r="I64">
        <f t="shared" si="3"/>
        <v>-1.9599639845400545</v>
      </c>
    </row>
    <row r="65" spans="1:9" ht="12.75">
      <c r="A65">
        <v>4</v>
      </c>
      <c r="B65">
        <v>-1</v>
      </c>
      <c r="C65">
        <v>1</v>
      </c>
      <c r="D65">
        <f>IF(ISBLANK(H6)=TRUE,0,H6)</f>
        <v>0</v>
      </c>
      <c r="E65">
        <f>IF(ISBLANK(H6)=TRUE,0,$C$36+$C$37*B65+$C$38*C65+$C$39*B65*C65)</f>
        <v>0</v>
      </c>
      <c r="F65" s="621">
        <f t="shared" si="0"/>
        <v>0</v>
      </c>
      <c r="G65">
        <f t="shared" si="1"/>
        <v>7</v>
      </c>
      <c r="H65">
        <f t="shared" si="2"/>
        <v>32.5</v>
      </c>
      <c r="I65">
        <f t="shared" si="3"/>
        <v>-0.4537621901698793</v>
      </c>
    </row>
    <row r="66" spans="1:9" ht="12.75">
      <c r="A66">
        <v>5</v>
      </c>
      <c r="B66">
        <v>-1</v>
      </c>
      <c r="C66">
        <v>1</v>
      </c>
      <c r="D66">
        <f>IF(ISBLANK(I6)=TRUE,0,I6)</f>
        <v>0</v>
      </c>
      <c r="E66">
        <f>IF(ISBLANK(I6)=TRUE,0,$C$36+$C$37*B66+$C$38*C66+$C$39*B66*C66)</f>
        <v>0</v>
      </c>
      <c r="F66" s="621">
        <f t="shared" si="0"/>
        <v>0</v>
      </c>
      <c r="G66">
        <f t="shared" si="1"/>
        <v>7</v>
      </c>
      <c r="H66">
        <f t="shared" si="2"/>
        <v>32.5</v>
      </c>
      <c r="I66">
        <f t="shared" si="3"/>
        <v>-0.4537621901698793</v>
      </c>
    </row>
    <row r="67" spans="1:9" ht="12.75">
      <c r="A67">
        <v>1</v>
      </c>
      <c r="B67">
        <v>1</v>
      </c>
      <c r="C67">
        <v>1</v>
      </c>
      <c r="D67">
        <f>IF(ISBLANK(E7)=TRUE,0,E7)</f>
        <v>31</v>
      </c>
      <c r="E67">
        <f>IF(ISBLANK(E7)=TRUE,0,$C$36+$C$37*B67+$C$38*C67+$C$39*B67*C67)</f>
        <v>29.166666666666664</v>
      </c>
      <c r="F67" s="621">
        <f t="shared" si="0"/>
        <v>1.8333333333333357</v>
      </c>
      <c r="G67">
        <f t="shared" si="1"/>
        <v>3</v>
      </c>
      <c r="H67">
        <f t="shared" si="2"/>
        <v>12.5</v>
      </c>
      <c r="I67">
        <f t="shared" si="3"/>
        <v>-1.1503493803760088</v>
      </c>
    </row>
    <row r="68" spans="1:9" ht="12.75">
      <c r="A68">
        <v>2</v>
      </c>
      <c r="B68">
        <v>1</v>
      </c>
      <c r="C68">
        <v>1</v>
      </c>
      <c r="D68">
        <f>IF(ISBLANK(F7)=TRUE,0,F7)</f>
        <v>30</v>
      </c>
      <c r="E68">
        <f>IF(ISBLANK(F7)=TRUE,0,$C$36+$C$37*B68+$C$38*C68+$C$39*B68*C68)</f>
        <v>29.166666666666664</v>
      </c>
      <c r="F68" s="621">
        <f t="shared" si="0"/>
        <v>0.8333333333333357</v>
      </c>
      <c r="G68">
        <f t="shared" si="1"/>
        <v>6</v>
      </c>
      <c r="H68">
        <f t="shared" si="2"/>
        <v>27.5</v>
      </c>
      <c r="I68">
        <f t="shared" si="3"/>
        <v>-0.5977601260424785</v>
      </c>
    </row>
    <row r="69" spans="1:9" ht="12.75">
      <c r="A69">
        <v>3</v>
      </c>
      <c r="B69">
        <v>1</v>
      </c>
      <c r="C69">
        <v>1</v>
      </c>
      <c r="D69">
        <f>IF(ISBLANK(G7)=TRUE,0,G7)</f>
        <v>29</v>
      </c>
      <c r="E69">
        <f>IF(ISBLANK(G7)=TRUE,0,$C$36+$C$37*B69+$C$38*C69+$C$39*B69*C69)</f>
        <v>29.166666666666664</v>
      </c>
      <c r="F69" s="621">
        <f t="shared" si="0"/>
        <v>-0.1666666666666643</v>
      </c>
      <c r="G69">
        <f t="shared" si="1"/>
        <v>15</v>
      </c>
      <c r="H69">
        <f t="shared" si="2"/>
        <v>72.5</v>
      </c>
      <c r="I69">
        <f t="shared" si="3"/>
        <v>0.5977601260424783</v>
      </c>
    </row>
    <row r="70" spans="1:9" ht="12.75">
      <c r="A70">
        <v>4</v>
      </c>
      <c r="B70">
        <v>1</v>
      </c>
      <c r="C70">
        <v>1</v>
      </c>
      <c r="D70">
        <f>IF(ISBLANK(H7)=TRUE,0,H7)</f>
        <v>0</v>
      </c>
      <c r="E70">
        <f>IF(ISBLANK(H7)=TRUE,0,$C$36+$C$37*B70+$C$38*C70+$C$39*B70*C70)</f>
        <v>0</v>
      </c>
      <c r="F70" s="621">
        <f t="shared" si="0"/>
        <v>0</v>
      </c>
      <c r="G70">
        <f t="shared" si="1"/>
        <v>7</v>
      </c>
      <c r="H70">
        <f t="shared" si="2"/>
        <v>32.5</v>
      </c>
      <c r="I70">
        <f t="shared" si="3"/>
        <v>-0.4537621901698793</v>
      </c>
    </row>
    <row r="71" spans="1:9" ht="12.75">
      <c r="A71">
        <v>5</v>
      </c>
      <c r="B71">
        <v>1</v>
      </c>
      <c r="C71">
        <v>1</v>
      </c>
      <c r="D71">
        <f>IF(ISBLANK(I7)=TRUE,0,I7)</f>
        <v>0</v>
      </c>
      <c r="E71">
        <f>IF(ISBLANK(I7)=TRUE,0,$C$36+$C$37*B71+$C$38*C71+$C$39*B71*C71)</f>
        <v>0</v>
      </c>
      <c r="F71" s="621">
        <f t="shared" si="0"/>
        <v>0</v>
      </c>
      <c r="G71">
        <f t="shared" si="1"/>
        <v>7</v>
      </c>
      <c r="H71">
        <f t="shared" si="2"/>
        <v>32.5</v>
      </c>
      <c r="I71">
        <f t="shared" si="3"/>
        <v>-0.4537621901698793</v>
      </c>
    </row>
    <row r="76" spans="1:4" ht="12.75">
      <c r="A76" s="729" t="s">
        <v>816</v>
      </c>
      <c r="B76" s="729"/>
      <c r="C76" s="729"/>
      <c r="D76" s="729"/>
    </row>
    <row r="78" spans="1:4" ht="12.75">
      <c r="A78" s="202" t="s">
        <v>817</v>
      </c>
      <c r="B78" s="202" t="s">
        <v>813</v>
      </c>
      <c r="C78" s="622" t="s">
        <v>818</v>
      </c>
      <c r="D78" s="202" t="s">
        <v>819</v>
      </c>
    </row>
    <row r="79" spans="1:4" ht="12.75">
      <c r="A79" s="594">
        <f>B11</f>
        <v>8.333333333333332</v>
      </c>
      <c r="B79">
        <f>(COUNT(scores)+1+RANK(B11,scores,1)-RANK(B11,scores,0))/2</f>
        <v>3</v>
      </c>
      <c r="C79">
        <f>(B79-0.5)/COUNT(scores)</f>
        <v>0.8333333333333334</v>
      </c>
      <c r="D79">
        <f>NORMINV(C79,0,1)</f>
        <v>0.9674215661017009</v>
      </c>
    </row>
    <row r="80" spans="1:4" ht="12.75">
      <c r="A80" s="594">
        <f>C11</f>
        <v>-5</v>
      </c>
      <c r="B80">
        <f>(COUNT(scores)+1+RANK(C11,scores,1)-RANK(C11,scores,0))/2</f>
        <v>1</v>
      </c>
      <c r="C80">
        <f>(B80-0.5)/COUNT(scores)</f>
        <v>0.16666666666666666</v>
      </c>
      <c r="D80">
        <f>NORMINV(C80,0,1)</f>
        <v>-0.9674215661017009</v>
      </c>
    </row>
    <row r="81" spans="1:4" ht="12.75">
      <c r="A81" s="594">
        <f>D11</f>
        <v>1.6666666666666679</v>
      </c>
      <c r="B81">
        <f>(COUNT(scores)+1+RANK(D11,scores,1)-RANK(D11,scores,0))/2</f>
        <v>2</v>
      </c>
      <c r="C81">
        <f>(B81-0.5)/COUNT(scores)</f>
        <v>0.5</v>
      </c>
      <c r="D81">
        <f>NORMINV(C81,0,1)</f>
        <v>-1.392137635291833E-16</v>
      </c>
    </row>
  </sheetData>
  <mergeCells count="9">
    <mergeCell ref="A76:D76"/>
    <mergeCell ref="A38:B38"/>
    <mergeCell ref="A39:B39"/>
    <mergeCell ref="A42:C42"/>
    <mergeCell ref="A50:C50"/>
    <mergeCell ref="A24:B24"/>
    <mergeCell ref="A34:C34"/>
    <mergeCell ref="A36:B36"/>
    <mergeCell ref="A37:B37"/>
  </mergeCells>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8.xml><?xml version="1.0" encoding="utf-8"?>
<worksheet xmlns="http://schemas.openxmlformats.org/spreadsheetml/2006/main" xmlns:r="http://schemas.openxmlformats.org/officeDocument/2006/relationships">
  <sheetPr>
    <tabColor indexed="61"/>
  </sheetPr>
  <dimension ref="A1:Z92"/>
  <sheetViews>
    <sheetView workbookViewId="0" topLeftCell="A1">
      <selection activeCell="A1" sqref="A1"/>
    </sheetView>
  </sheetViews>
  <sheetFormatPr defaultColWidth="9.140625" defaultRowHeight="12.75"/>
  <cols>
    <col min="2" max="2" width="7.8515625" style="0" customWidth="1"/>
    <col min="3" max="3" width="6.7109375" style="0" customWidth="1"/>
    <col min="4" max="4" width="7.421875" style="0" customWidth="1"/>
    <col min="5" max="5" width="6.7109375" style="0" customWidth="1"/>
    <col min="6" max="6" width="8.8515625" style="0" customWidth="1"/>
    <col min="7" max="8" width="6.7109375" style="0" customWidth="1"/>
    <col min="9" max="10" width="4.7109375" style="0" customWidth="1"/>
    <col min="11" max="11" width="4.8515625" style="0" customWidth="1"/>
    <col min="12" max="13" width="3.7109375" style="0" customWidth="1"/>
    <col min="14" max="14" width="6.00390625" style="0" customWidth="1"/>
    <col min="15" max="15" width="10.7109375" style="624" customWidth="1"/>
    <col min="19" max="19" width="5.421875" style="0" customWidth="1"/>
    <col min="20" max="20" width="8.421875" style="0" customWidth="1"/>
    <col min="21" max="21" width="10.57421875" style="0" customWidth="1"/>
  </cols>
  <sheetData>
    <row r="1" spans="1:20" ht="21">
      <c r="A1" s="596" t="s">
        <v>838</v>
      </c>
      <c r="B1" s="597"/>
      <c r="C1" s="597"/>
      <c r="D1" s="597"/>
      <c r="E1" s="597"/>
      <c r="F1" s="597"/>
      <c r="G1" s="597"/>
      <c r="H1" s="597"/>
      <c r="I1" s="597"/>
      <c r="J1" s="597"/>
      <c r="L1" s="598"/>
      <c r="M1" s="599"/>
      <c r="N1" s="599"/>
      <c r="O1" s="623"/>
      <c r="P1" s="599"/>
      <c r="Q1" s="599"/>
      <c r="T1" s="202" t="s">
        <v>792</v>
      </c>
    </row>
    <row r="2" spans="9:13" ht="12.75">
      <c r="I2" s="600" t="s">
        <v>778</v>
      </c>
      <c r="L2" s="601" t="s">
        <v>779</v>
      </c>
      <c r="M2" s="601" t="s">
        <v>780</v>
      </c>
    </row>
    <row r="3" spans="2:15" ht="12.75">
      <c r="B3" s="602" t="s">
        <v>781</v>
      </c>
      <c r="C3" s="602" t="s">
        <v>782</v>
      </c>
      <c r="D3" s="602" t="s">
        <v>821</v>
      </c>
      <c r="E3" s="602" t="s">
        <v>783</v>
      </c>
      <c r="F3" s="602" t="s">
        <v>822</v>
      </c>
      <c r="G3" s="602" t="s">
        <v>823</v>
      </c>
      <c r="H3" s="602" t="s">
        <v>824</v>
      </c>
      <c r="I3" s="11">
        <v>1</v>
      </c>
      <c r="J3" s="11">
        <v>2</v>
      </c>
      <c r="K3" s="11">
        <v>3</v>
      </c>
      <c r="L3" s="11">
        <v>4</v>
      </c>
      <c r="M3" s="11">
        <v>5</v>
      </c>
      <c r="N3" s="257" t="s">
        <v>784</v>
      </c>
      <c r="O3" s="625" t="s">
        <v>785</v>
      </c>
    </row>
    <row r="4" spans="1:15" ht="12.75">
      <c r="A4" s="626" t="s">
        <v>825</v>
      </c>
      <c r="B4" s="627">
        <v>-1</v>
      </c>
      <c r="C4" s="627">
        <v>-1</v>
      </c>
      <c r="D4" s="627">
        <v>-1</v>
      </c>
      <c r="E4" s="1">
        <f aca="true" t="shared" si="0" ref="E4:E11">B4*C4</f>
        <v>1</v>
      </c>
      <c r="F4" s="1">
        <f aca="true" t="shared" si="1" ref="F4:F11">B4*D4</f>
        <v>1</v>
      </c>
      <c r="G4" s="1">
        <f aca="true" t="shared" si="2" ref="G4:G11">C4*D4</f>
        <v>1</v>
      </c>
      <c r="H4" s="1">
        <f aca="true" t="shared" si="3" ref="H4:H11">B4*C4*D4</f>
        <v>-1</v>
      </c>
      <c r="I4" s="603">
        <v>1</v>
      </c>
      <c r="J4" s="604">
        <v>2</v>
      </c>
      <c r="K4" s="604">
        <v>3</v>
      </c>
      <c r="L4" s="604"/>
      <c r="M4" s="605"/>
      <c r="N4">
        <f aca="true" t="shared" si="4" ref="N4:N11">SUM(I4:M4)</f>
        <v>6</v>
      </c>
      <c r="O4" s="628">
        <f aca="true" t="shared" si="5" ref="O4:O11">N4/COUNT(I4:M4)</f>
        <v>2</v>
      </c>
    </row>
    <row r="5" spans="1:15" ht="12.75">
      <c r="A5" s="626" t="s">
        <v>800</v>
      </c>
      <c r="B5" s="627">
        <v>1</v>
      </c>
      <c r="C5" s="627">
        <v>-1</v>
      </c>
      <c r="D5" s="627">
        <v>-1</v>
      </c>
      <c r="E5" s="1">
        <f t="shared" si="0"/>
        <v>-1</v>
      </c>
      <c r="F5" s="1">
        <f t="shared" si="1"/>
        <v>-1</v>
      </c>
      <c r="G5" s="1">
        <f t="shared" si="2"/>
        <v>1</v>
      </c>
      <c r="H5" s="1">
        <f t="shared" si="3"/>
        <v>1</v>
      </c>
      <c r="I5" s="606">
        <v>1</v>
      </c>
      <c r="J5" s="607">
        <v>2</v>
      </c>
      <c r="K5" s="607">
        <v>3</v>
      </c>
      <c r="L5" s="607"/>
      <c r="M5" s="608"/>
      <c r="N5">
        <f t="shared" si="4"/>
        <v>6</v>
      </c>
      <c r="O5" s="628">
        <f t="shared" si="5"/>
        <v>2</v>
      </c>
    </row>
    <row r="6" spans="1:15" ht="12.75">
      <c r="A6" s="626" t="s">
        <v>826</v>
      </c>
      <c r="B6" s="627">
        <v>-1</v>
      </c>
      <c r="C6" s="627">
        <v>1</v>
      </c>
      <c r="D6" s="627">
        <v>-1</v>
      </c>
      <c r="E6" s="1">
        <f t="shared" si="0"/>
        <v>-1</v>
      </c>
      <c r="F6" s="1">
        <f t="shared" si="1"/>
        <v>1</v>
      </c>
      <c r="G6" s="1">
        <f t="shared" si="2"/>
        <v>-1</v>
      </c>
      <c r="H6" s="1">
        <f t="shared" si="3"/>
        <v>1</v>
      </c>
      <c r="I6" s="606">
        <v>1</v>
      </c>
      <c r="J6" s="607">
        <v>2</v>
      </c>
      <c r="K6" s="607">
        <v>3</v>
      </c>
      <c r="L6" s="607"/>
      <c r="M6" s="608"/>
      <c r="N6">
        <f t="shared" si="4"/>
        <v>6</v>
      </c>
      <c r="O6" s="628">
        <f t="shared" si="5"/>
        <v>2</v>
      </c>
    </row>
    <row r="7" spans="1:15" ht="12.75">
      <c r="A7" s="626" t="s">
        <v>827</v>
      </c>
      <c r="B7" s="627">
        <v>1</v>
      </c>
      <c r="C7" s="627">
        <v>1</v>
      </c>
      <c r="D7" s="627">
        <v>-1</v>
      </c>
      <c r="E7" s="1">
        <f t="shared" si="0"/>
        <v>1</v>
      </c>
      <c r="F7" s="1">
        <f t="shared" si="1"/>
        <v>-1</v>
      </c>
      <c r="G7" s="1">
        <f t="shared" si="2"/>
        <v>-1</v>
      </c>
      <c r="H7" s="1">
        <f t="shared" si="3"/>
        <v>-1</v>
      </c>
      <c r="I7" s="606">
        <v>1</v>
      </c>
      <c r="J7" s="607">
        <v>2</v>
      </c>
      <c r="K7" s="607">
        <v>3</v>
      </c>
      <c r="L7" s="607"/>
      <c r="M7" s="608"/>
      <c r="N7">
        <f t="shared" si="4"/>
        <v>6</v>
      </c>
      <c r="O7" s="628">
        <f t="shared" si="5"/>
        <v>2</v>
      </c>
    </row>
    <row r="8" spans="1:15" ht="12.75">
      <c r="A8" s="626" t="s">
        <v>828</v>
      </c>
      <c r="B8" s="627">
        <v>-1</v>
      </c>
      <c r="C8" s="627">
        <v>-1</v>
      </c>
      <c r="D8" s="627">
        <v>1</v>
      </c>
      <c r="E8" s="1">
        <f t="shared" si="0"/>
        <v>1</v>
      </c>
      <c r="F8" s="1">
        <f t="shared" si="1"/>
        <v>-1</v>
      </c>
      <c r="G8" s="1">
        <f t="shared" si="2"/>
        <v>-1</v>
      </c>
      <c r="H8" s="1">
        <f t="shared" si="3"/>
        <v>1</v>
      </c>
      <c r="I8" s="606">
        <v>1</v>
      </c>
      <c r="J8" s="607">
        <v>2</v>
      </c>
      <c r="K8" s="607">
        <v>3</v>
      </c>
      <c r="L8" s="607"/>
      <c r="M8" s="608"/>
      <c r="N8">
        <f t="shared" si="4"/>
        <v>6</v>
      </c>
      <c r="O8" s="628">
        <f t="shared" si="5"/>
        <v>2</v>
      </c>
    </row>
    <row r="9" spans="1:15" ht="12.75">
      <c r="A9" s="626" t="s">
        <v>829</v>
      </c>
      <c r="B9" s="627">
        <v>1</v>
      </c>
      <c r="C9" s="627">
        <v>-1</v>
      </c>
      <c r="D9" s="627">
        <v>1</v>
      </c>
      <c r="E9" s="1">
        <f t="shared" si="0"/>
        <v>-1</v>
      </c>
      <c r="F9" s="1">
        <f t="shared" si="1"/>
        <v>1</v>
      </c>
      <c r="G9" s="1">
        <f t="shared" si="2"/>
        <v>-1</v>
      </c>
      <c r="H9" s="1">
        <f t="shared" si="3"/>
        <v>-1</v>
      </c>
      <c r="I9" s="606">
        <v>1</v>
      </c>
      <c r="J9" s="607">
        <v>2</v>
      </c>
      <c r="K9" s="607">
        <v>3</v>
      </c>
      <c r="L9" s="607"/>
      <c r="M9" s="608"/>
      <c r="N9">
        <f t="shared" si="4"/>
        <v>6</v>
      </c>
      <c r="O9" s="628">
        <f t="shared" si="5"/>
        <v>2</v>
      </c>
    </row>
    <row r="10" spans="1:15" ht="12.75">
      <c r="A10" s="626" t="s">
        <v>830</v>
      </c>
      <c r="B10" s="627">
        <v>-1</v>
      </c>
      <c r="C10" s="627">
        <v>1</v>
      </c>
      <c r="D10" s="627">
        <v>1</v>
      </c>
      <c r="E10" s="1">
        <f t="shared" si="0"/>
        <v>-1</v>
      </c>
      <c r="F10" s="1">
        <f t="shared" si="1"/>
        <v>-1</v>
      </c>
      <c r="G10" s="1">
        <f t="shared" si="2"/>
        <v>1</v>
      </c>
      <c r="H10" s="1">
        <f t="shared" si="3"/>
        <v>-1</v>
      </c>
      <c r="I10" s="606">
        <v>1</v>
      </c>
      <c r="J10" s="607">
        <v>2</v>
      </c>
      <c r="K10" s="607">
        <v>3</v>
      </c>
      <c r="L10" s="607"/>
      <c r="M10" s="608"/>
      <c r="N10">
        <f t="shared" si="4"/>
        <v>6</v>
      </c>
      <c r="O10" s="628">
        <f t="shared" si="5"/>
        <v>2</v>
      </c>
    </row>
    <row r="11" spans="1:15" ht="12.75">
      <c r="A11" s="626" t="s">
        <v>831</v>
      </c>
      <c r="B11" s="627">
        <v>1</v>
      </c>
      <c r="C11" s="627">
        <v>1</v>
      </c>
      <c r="D11" s="627">
        <v>1</v>
      </c>
      <c r="E11" s="1">
        <f t="shared" si="0"/>
        <v>1</v>
      </c>
      <c r="F11" s="1">
        <f t="shared" si="1"/>
        <v>1</v>
      </c>
      <c r="G11" s="1">
        <f t="shared" si="2"/>
        <v>1</v>
      </c>
      <c r="H11" s="1">
        <f t="shared" si="3"/>
        <v>1</v>
      </c>
      <c r="I11" s="609">
        <v>1</v>
      </c>
      <c r="J11" s="610">
        <v>2</v>
      </c>
      <c r="K11" s="610">
        <v>3</v>
      </c>
      <c r="L11" s="610"/>
      <c r="M11" s="611"/>
      <c r="N11">
        <f t="shared" si="4"/>
        <v>6</v>
      </c>
      <c r="O11" s="628">
        <f t="shared" si="5"/>
        <v>2</v>
      </c>
    </row>
    <row r="13" spans="1:24" ht="12.75">
      <c r="A13" t="s">
        <v>786</v>
      </c>
      <c r="B13" s="581">
        <f>(O4+O6+O8+O10)/4</f>
        <v>2</v>
      </c>
      <c r="C13" s="581">
        <f>(O4+O5+O8+O9)/4</f>
        <v>2</v>
      </c>
      <c r="D13" s="581">
        <f>(O4+O5+O6+O7)/4</f>
        <v>2</v>
      </c>
      <c r="E13" s="581">
        <f>(O5+O6+O9+O10)/4</f>
        <v>2</v>
      </c>
      <c r="F13" s="581">
        <f>(O5+O7+O8+O10)/4</f>
        <v>2</v>
      </c>
      <c r="G13" s="581">
        <f>(O6+O7+O8+O9)/4</f>
        <v>2</v>
      </c>
      <c r="H13" s="581">
        <f>(O4+O7+O9+O10)/4</f>
        <v>2</v>
      </c>
      <c r="X13" s="594"/>
    </row>
    <row r="14" spans="1:24" ht="12.75">
      <c r="A14" t="s">
        <v>787</v>
      </c>
      <c r="B14" s="581">
        <f>(O5+O7+O9+O11)/4</f>
        <v>2</v>
      </c>
      <c r="C14" s="581">
        <f>(O6+O7+O10+O11)/4</f>
        <v>2</v>
      </c>
      <c r="D14" s="581">
        <f>(O8+O9+O10+O11)/4</f>
        <v>2</v>
      </c>
      <c r="E14" s="581">
        <f>(O4+O7+O8+O11)/4</f>
        <v>2</v>
      </c>
      <c r="F14" s="581">
        <f>SUM(O4+O6+O9+O11)/4</f>
        <v>2</v>
      </c>
      <c r="G14" s="581">
        <f>(O4+O5+O10+O11)/4</f>
        <v>2</v>
      </c>
      <c r="H14" s="581">
        <f>(O5+O6+O8+O11)/4</f>
        <v>2</v>
      </c>
      <c r="X14" s="594"/>
    </row>
    <row r="15" spans="1:8" ht="12.75">
      <c r="A15" t="s">
        <v>193</v>
      </c>
      <c r="B15" s="581">
        <f aca="true" t="shared" si="6" ref="B15:H15">B14-B13</f>
        <v>0</v>
      </c>
      <c r="C15" s="581">
        <f t="shared" si="6"/>
        <v>0</v>
      </c>
      <c r="D15" s="581">
        <f t="shared" si="6"/>
        <v>0</v>
      </c>
      <c r="E15" s="581">
        <f t="shared" si="6"/>
        <v>0</v>
      </c>
      <c r="F15" s="581">
        <f t="shared" si="6"/>
        <v>0</v>
      </c>
      <c r="G15" s="581">
        <f t="shared" si="6"/>
        <v>0</v>
      </c>
      <c r="H15" s="581">
        <f t="shared" si="6"/>
        <v>0</v>
      </c>
    </row>
    <row r="16" spans="24:26" ht="12.75">
      <c r="X16" s="612"/>
      <c r="Y16" s="612" t="s">
        <v>788</v>
      </c>
      <c r="Z16" s="612" t="s">
        <v>789</v>
      </c>
    </row>
    <row r="17" spans="24:26" ht="12.75">
      <c r="X17" s="612" t="s">
        <v>790</v>
      </c>
      <c r="Y17" s="629">
        <f>(O4+O8)/2</f>
        <v>2</v>
      </c>
      <c r="Z17" s="629">
        <f>(O6+O10)/2</f>
        <v>2</v>
      </c>
    </row>
    <row r="18" spans="24:26" ht="12.75">
      <c r="X18" s="612" t="s">
        <v>791</v>
      </c>
      <c r="Y18" s="629">
        <f>(O5+O9)/2</f>
        <v>2</v>
      </c>
      <c r="Z18" s="629">
        <f>(O7+O11)/2</f>
        <v>2</v>
      </c>
    </row>
    <row r="21" spans="24:26" ht="12.75">
      <c r="X21" s="612"/>
      <c r="Y21" s="612" t="s">
        <v>832</v>
      </c>
      <c r="Z21" s="612" t="s">
        <v>833</v>
      </c>
    </row>
    <row r="22" spans="24:26" ht="12.75">
      <c r="X22" s="612" t="s">
        <v>790</v>
      </c>
      <c r="Y22" s="629">
        <f>(O4+O6)/2</f>
        <v>2</v>
      </c>
      <c r="Z22" s="629">
        <f>(O8+O10)/2</f>
        <v>2</v>
      </c>
    </row>
    <row r="23" spans="24:26" ht="12.75">
      <c r="X23" s="612" t="s">
        <v>791</v>
      </c>
      <c r="Y23" s="629">
        <f>(O5+O7)/2</f>
        <v>2</v>
      </c>
      <c r="Z23" s="629">
        <f>(O9+O11)/2</f>
        <v>2</v>
      </c>
    </row>
    <row r="26" spans="24:26" ht="12.75">
      <c r="X26" s="612"/>
      <c r="Y26" s="612" t="s">
        <v>832</v>
      </c>
      <c r="Z26" s="612" t="s">
        <v>833</v>
      </c>
    </row>
    <row r="27" spans="19:26" ht="12.75">
      <c r="S27" s="630"/>
      <c r="T27" s="630"/>
      <c r="U27" s="630"/>
      <c r="X27" s="612" t="s">
        <v>788</v>
      </c>
      <c r="Y27" s="629">
        <f>(O4+O5)/2</f>
        <v>2</v>
      </c>
      <c r="Z27" s="629">
        <f>(O8+O9)/2</f>
        <v>2</v>
      </c>
    </row>
    <row r="28" spans="19:26" ht="12.75">
      <c r="S28" s="630"/>
      <c r="T28" s="631"/>
      <c r="U28" s="632"/>
      <c r="X28" s="612" t="s">
        <v>789</v>
      </c>
      <c r="Y28" s="629">
        <f>(O6+O7)/2</f>
        <v>2</v>
      </c>
      <c r="Z28" s="629">
        <f>(O10+O11)/2</f>
        <v>2</v>
      </c>
    </row>
    <row r="29" spans="19:21" ht="12.75">
      <c r="S29" s="630"/>
      <c r="T29" s="631"/>
      <c r="U29" s="632"/>
    </row>
    <row r="41" spans="1:8" ht="12.75">
      <c r="A41" s="257" t="s">
        <v>793</v>
      </c>
      <c r="B41" s="257" t="s">
        <v>794</v>
      </c>
      <c r="C41" s="257" t="s">
        <v>795</v>
      </c>
      <c r="D41" s="257" t="s">
        <v>796</v>
      </c>
      <c r="E41" s="257" t="s">
        <v>797</v>
      </c>
      <c r="F41" s="257" t="s">
        <v>798</v>
      </c>
      <c r="G41" s="258" t="s">
        <v>799</v>
      </c>
      <c r="H41" s="615" t="s">
        <v>800</v>
      </c>
    </row>
    <row r="42" spans="1:8" ht="12.75">
      <c r="A42" t="s">
        <v>781</v>
      </c>
      <c r="B42" s="581">
        <f>B15^2*2*COUNT(I4:M4)</f>
        <v>0</v>
      </c>
      <c r="C42">
        <v>1</v>
      </c>
      <c r="D42" s="581">
        <f aca="true" t="shared" si="7" ref="D42:D49">B42/C42</f>
        <v>0</v>
      </c>
      <c r="E42" s="581">
        <f aca="true" t="shared" si="8" ref="E42:E48">D42/$D$49</f>
        <v>0</v>
      </c>
      <c r="F42" s="581">
        <f aca="true" t="shared" si="9" ref="F42:F48">FINV($H$42,C42,$C$49)</f>
        <v>8.530965280390621</v>
      </c>
      <c r="G42" s="552" t="str">
        <f aca="true" t="shared" si="10" ref="G42:G48">IF(E42&gt;F42,"*","ns")</f>
        <v>ns</v>
      </c>
      <c r="H42" s="617">
        <v>0.01</v>
      </c>
    </row>
    <row r="43" spans="1:7" ht="12.75">
      <c r="A43" t="s">
        <v>782</v>
      </c>
      <c r="B43" s="581">
        <f>C15^2*2*COUNT(I5:M5)</f>
        <v>0</v>
      </c>
      <c r="C43">
        <v>1</v>
      </c>
      <c r="D43" s="581">
        <f t="shared" si="7"/>
        <v>0</v>
      </c>
      <c r="E43" s="581">
        <f t="shared" si="8"/>
        <v>0</v>
      </c>
      <c r="F43" s="581">
        <f t="shared" si="9"/>
        <v>8.530965280390621</v>
      </c>
      <c r="G43" s="552" t="str">
        <f t="shared" si="10"/>
        <v>ns</v>
      </c>
    </row>
    <row r="44" spans="1:7" ht="12.75">
      <c r="A44" t="s">
        <v>821</v>
      </c>
      <c r="B44" s="581">
        <f>D15^2*2*COUNT(I6:M6)</f>
        <v>0</v>
      </c>
      <c r="C44">
        <v>1</v>
      </c>
      <c r="D44" s="581">
        <f t="shared" si="7"/>
        <v>0</v>
      </c>
      <c r="E44" s="581">
        <f t="shared" si="8"/>
        <v>0</v>
      </c>
      <c r="F44" s="581">
        <f t="shared" si="9"/>
        <v>8.530965280390621</v>
      </c>
      <c r="G44" s="552" t="str">
        <f t="shared" si="10"/>
        <v>ns</v>
      </c>
    </row>
    <row r="45" spans="1:8" ht="12.75">
      <c r="A45" t="s">
        <v>783</v>
      </c>
      <c r="B45" s="581">
        <f>E15^2*2*COUNT(I7:M7)</f>
        <v>0</v>
      </c>
      <c r="C45">
        <v>1</v>
      </c>
      <c r="D45" s="581">
        <f t="shared" si="7"/>
        <v>0</v>
      </c>
      <c r="E45" s="581">
        <f t="shared" si="8"/>
        <v>0</v>
      </c>
      <c r="F45" s="581">
        <f t="shared" si="9"/>
        <v>8.530965280390621</v>
      </c>
      <c r="G45" s="552" t="str">
        <f t="shared" si="10"/>
        <v>ns</v>
      </c>
      <c r="H45" s="594"/>
    </row>
    <row r="46" spans="1:8" ht="12.75">
      <c r="A46" t="s">
        <v>822</v>
      </c>
      <c r="B46" s="581">
        <f>F15^2*2*COUNT(I8:M8)</f>
        <v>0</v>
      </c>
      <c r="C46">
        <v>1</v>
      </c>
      <c r="D46" s="581">
        <f t="shared" si="7"/>
        <v>0</v>
      </c>
      <c r="E46" s="581">
        <f t="shared" si="8"/>
        <v>0</v>
      </c>
      <c r="F46" s="581">
        <f t="shared" si="9"/>
        <v>8.530965280390621</v>
      </c>
      <c r="G46" s="552" t="str">
        <f t="shared" si="10"/>
        <v>ns</v>
      </c>
      <c r="H46" s="594"/>
    </row>
    <row r="47" spans="1:8" ht="12.75">
      <c r="A47" t="s">
        <v>823</v>
      </c>
      <c r="B47" s="581">
        <f>G15^2*2*COUNT(I9:M9)</f>
        <v>0</v>
      </c>
      <c r="C47">
        <v>1</v>
      </c>
      <c r="D47" s="581">
        <f t="shared" si="7"/>
        <v>0</v>
      </c>
      <c r="E47" s="581">
        <f t="shared" si="8"/>
        <v>0</v>
      </c>
      <c r="F47" s="581">
        <f t="shared" si="9"/>
        <v>8.530965280390621</v>
      </c>
      <c r="G47" s="552" t="str">
        <f t="shared" si="10"/>
        <v>ns</v>
      </c>
      <c r="H47" s="594"/>
    </row>
    <row r="48" spans="1:7" ht="12.75">
      <c r="A48" t="s">
        <v>824</v>
      </c>
      <c r="B48" s="581">
        <f>H15^2*2*COUNT(I10:M10)</f>
        <v>0</v>
      </c>
      <c r="C48">
        <v>1</v>
      </c>
      <c r="D48" s="581">
        <f t="shared" si="7"/>
        <v>0</v>
      </c>
      <c r="E48" s="581">
        <f t="shared" si="8"/>
        <v>0</v>
      </c>
      <c r="F48" s="581">
        <f t="shared" si="9"/>
        <v>8.530965280390621</v>
      </c>
      <c r="G48" s="552" t="str">
        <f t="shared" si="10"/>
        <v>ns</v>
      </c>
    </row>
    <row r="49" spans="1:5" ht="12.75">
      <c r="A49" s="257" t="s">
        <v>801</v>
      </c>
      <c r="B49" s="618">
        <f>B50-SUM(B42:B48)</f>
        <v>16</v>
      </c>
      <c r="C49" s="257">
        <f>C50-7</f>
        <v>16</v>
      </c>
      <c r="D49" s="618">
        <f t="shared" si="7"/>
        <v>1</v>
      </c>
      <c r="E49" s="257"/>
    </row>
    <row r="50" spans="1:8" ht="12.75">
      <c r="A50" t="s">
        <v>36</v>
      </c>
      <c r="B50" s="581">
        <f>SUMPRODUCT(I4:M11,I4:M11)-SUM(I4:M11)^2/COUNT(I4:M11)</f>
        <v>16</v>
      </c>
      <c r="C50">
        <f>COUNT(I4:M11)-1</f>
        <v>23</v>
      </c>
      <c r="H50" s="594"/>
    </row>
    <row r="53" spans="1:3" ht="12.75">
      <c r="A53" s="729" t="s">
        <v>802</v>
      </c>
      <c r="B53" s="729"/>
      <c r="C53" s="729"/>
    </row>
    <row r="55" spans="1:11" ht="12.75">
      <c r="A55" s="728" t="s">
        <v>803</v>
      </c>
      <c r="B55" s="728"/>
      <c r="C55" s="581">
        <f>AVERAGE(O4:O11)</f>
        <v>2</v>
      </c>
      <c r="E55" s="633"/>
      <c r="F55" s="633"/>
      <c r="G55" s="633"/>
      <c r="H55" s="633"/>
      <c r="I55" s="633"/>
      <c r="J55" s="633"/>
      <c r="K55" s="633"/>
    </row>
    <row r="56" spans="1:11" ht="12.75">
      <c r="A56" s="728" t="s">
        <v>804</v>
      </c>
      <c r="B56" s="728"/>
      <c r="C56">
        <f>IF(E42&gt;F42,B15/2,IF(E45&gt;F45,B15/2,IF(E46&gt;F46,B15/2,IF(E48&gt;F48,B15/2,0))))</f>
        <v>0</v>
      </c>
      <c r="E56" s="11"/>
      <c r="F56" s="11"/>
      <c r="G56" s="11"/>
      <c r="H56" s="11"/>
      <c r="I56" s="11"/>
      <c r="J56" s="11"/>
      <c r="K56" s="11"/>
    </row>
    <row r="57" spans="1:3" ht="12.75">
      <c r="A57" s="728" t="s">
        <v>805</v>
      </c>
      <c r="B57" s="728"/>
      <c r="C57">
        <f>IF(E43&gt;F43,C15/2,IF(E45&gt;F45,C15/2,IF(E47&gt;F47,C15/2,IF(E48&gt;F48,C15/2,0))))</f>
        <v>0</v>
      </c>
    </row>
    <row r="58" spans="1:3" ht="12.75">
      <c r="A58" s="728" t="s">
        <v>834</v>
      </c>
      <c r="B58" s="728"/>
      <c r="C58">
        <f>IF(E44&gt;F44,D15/2,IF(E46&gt;F46,D15/2,IF(E47&gt;F47,D15/2,IF(E48&gt;F48,D15/2,0))))</f>
        <v>0</v>
      </c>
    </row>
    <row r="59" spans="1:3" ht="12.75">
      <c r="A59" s="728" t="s">
        <v>806</v>
      </c>
      <c r="B59" s="728"/>
      <c r="C59">
        <f>IF(E45&gt;F45,E15/2,0)</f>
        <v>0</v>
      </c>
    </row>
    <row r="60" spans="1:3" ht="12.75">
      <c r="A60" s="728" t="s">
        <v>835</v>
      </c>
      <c r="B60" s="728"/>
      <c r="C60">
        <f>IF(E46&gt;F46,F15/2,0)</f>
        <v>0</v>
      </c>
    </row>
    <row r="61" spans="1:3" ht="12.75">
      <c r="A61" s="728" t="s">
        <v>836</v>
      </c>
      <c r="B61" s="728"/>
      <c r="C61">
        <f>IF(E47&gt;F47,G15/2,0)</f>
        <v>0</v>
      </c>
    </row>
    <row r="62" spans="1:3" ht="12.75">
      <c r="A62" s="728" t="s">
        <v>837</v>
      </c>
      <c r="B62" s="728"/>
      <c r="C62">
        <f>IF(E48&gt;F48,H15/2,0)</f>
        <v>0</v>
      </c>
    </row>
    <row r="63" spans="1:2" ht="12.75">
      <c r="A63" s="728"/>
      <c r="B63" s="728"/>
    </row>
    <row r="65" spans="1:3" ht="12.75">
      <c r="A65" s="729" t="s">
        <v>807</v>
      </c>
      <c r="B65" s="729"/>
      <c r="C65" s="729"/>
    </row>
    <row r="67" spans="1:2" ht="12.75">
      <c r="A67" t="s">
        <v>781</v>
      </c>
      <c r="B67" s="619">
        <v>1</v>
      </c>
    </row>
    <row r="68" spans="1:2" ht="12.75">
      <c r="A68" t="s">
        <v>782</v>
      </c>
      <c r="B68" s="619">
        <v>1</v>
      </c>
    </row>
    <row r="69" spans="1:2" ht="13.5" thickBot="1">
      <c r="A69" t="s">
        <v>821</v>
      </c>
      <c r="B69" s="619">
        <v>1</v>
      </c>
    </row>
    <row r="70" spans="1:2" ht="13.5" thickBot="1">
      <c r="A70" t="s">
        <v>808</v>
      </c>
      <c r="B70" s="620">
        <f>C55+B67*C56+B68*C57+B69*C58+C59*B67*B68+C60*B67*B69+C61*B68*B69+C62*B67*B68*B69</f>
        <v>2</v>
      </c>
    </row>
    <row r="76" spans="1:4" ht="12.75">
      <c r="A76" s="202"/>
      <c r="B76" s="202"/>
      <c r="C76" s="622"/>
      <c r="D76" s="202"/>
    </row>
    <row r="77" ht="12.75">
      <c r="A77" s="581"/>
    </row>
    <row r="78" ht="12.75">
      <c r="A78" s="581"/>
    </row>
    <row r="79" ht="12.75">
      <c r="A79" s="581"/>
    </row>
    <row r="80" ht="12.75">
      <c r="A80" s="581"/>
    </row>
    <row r="81" ht="12.75">
      <c r="A81" s="581"/>
    </row>
    <row r="82" ht="12.75">
      <c r="A82" s="581"/>
    </row>
    <row r="83" ht="12.75">
      <c r="A83" s="634"/>
    </row>
    <row r="84" ht="12.75">
      <c r="A84" s="11"/>
    </row>
    <row r="85" ht="12.75">
      <c r="A85" s="237"/>
    </row>
    <row r="86" ht="12.75">
      <c r="A86" s="237"/>
    </row>
    <row r="87" ht="12.75">
      <c r="A87" s="237"/>
    </row>
    <row r="88" ht="12.75">
      <c r="A88" s="237"/>
    </row>
    <row r="89" ht="12.75">
      <c r="A89" s="237"/>
    </row>
    <row r="90" ht="12.75">
      <c r="A90" s="237"/>
    </row>
    <row r="91" ht="12.75">
      <c r="A91" s="237"/>
    </row>
    <row r="92" ht="12.75">
      <c r="A92" s="635"/>
    </row>
  </sheetData>
  <mergeCells count="11">
    <mergeCell ref="A53:C53"/>
    <mergeCell ref="A55:B55"/>
    <mergeCell ref="A56:B56"/>
    <mergeCell ref="A57:B57"/>
    <mergeCell ref="A65:C65"/>
    <mergeCell ref="A58:B58"/>
    <mergeCell ref="A59:B59"/>
    <mergeCell ref="A60:B60"/>
    <mergeCell ref="A61:B61"/>
    <mergeCell ref="A62:B62"/>
    <mergeCell ref="A63:B63"/>
  </mergeCells>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19.xml><?xml version="1.0" encoding="utf-8"?>
<worksheet xmlns="http://schemas.openxmlformats.org/spreadsheetml/2006/main" xmlns:r="http://schemas.openxmlformats.org/officeDocument/2006/relationships">
  <sheetPr>
    <tabColor indexed="14"/>
  </sheetPr>
  <dimension ref="A1:AJ19"/>
  <sheetViews>
    <sheetView workbookViewId="0" topLeftCell="A1">
      <selection activeCell="A1" sqref="A1:D1"/>
    </sheetView>
  </sheetViews>
  <sheetFormatPr defaultColWidth="9.140625" defaultRowHeight="12.75"/>
  <cols>
    <col min="1" max="1" width="36.8515625" style="0" customWidth="1"/>
    <col min="2" max="2" width="11.57421875" style="0" bestFit="1" customWidth="1"/>
  </cols>
  <sheetData>
    <row r="1" spans="1:36" ht="20.25">
      <c r="A1" s="730" t="s">
        <v>375</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328</v>
      </c>
    </row>
    <row r="4" ht="12.75">
      <c r="A4" s="202" t="s">
        <v>329</v>
      </c>
    </row>
    <row r="5" spans="1:2" ht="12.75">
      <c r="A5" s="203" t="s">
        <v>330</v>
      </c>
      <c r="B5" s="243">
        <v>6</v>
      </c>
    </row>
    <row r="6" spans="1:2" ht="12.75">
      <c r="A6" s="195" t="s">
        <v>331</v>
      </c>
      <c r="B6" s="244">
        <f>1000000*(1-NORMSDIST(B5-1.5))</f>
        <v>3.397673133731516</v>
      </c>
    </row>
    <row r="7" spans="1:2" ht="12.75">
      <c r="A7" s="195" t="s">
        <v>332</v>
      </c>
      <c r="B7" s="245">
        <f>B6/1000000</f>
        <v>3.397673133731516E-06</v>
      </c>
    </row>
    <row r="9" ht="12.75">
      <c r="A9" s="202" t="s">
        <v>333</v>
      </c>
    </row>
    <row r="10" ht="38.25">
      <c r="A10" s="14" t="s">
        <v>386</v>
      </c>
    </row>
    <row r="11" spans="1:2" ht="12.75">
      <c r="A11" s="203" t="s">
        <v>334</v>
      </c>
      <c r="B11" s="246">
        <v>3.4E-06</v>
      </c>
    </row>
    <row r="12" spans="1:2" ht="12.75">
      <c r="A12" s="195" t="s">
        <v>331</v>
      </c>
      <c r="B12" s="247">
        <f>B11*1000000</f>
        <v>3.4</v>
      </c>
    </row>
    <row r="13" spans="1:2" ht="12.75">
      <c r="A13" s="195" t="s">
        <v>335</v>
      </c>
      <c r="B13" s="244">
        <f>-(NORMINV((B12/1000000),0,1)-1.5)</f>
        <v>5.999854469623287</v>
      </c>
    </row>
    <row r="15" ht="12.75">
      <c r="A15" s="202" t="s">
        <v>336</v>
      </c>
    </row>
    <row r="16" spans="1:2" ht="12.75">
      <c r="A16" s="203" t="s">
        <v>337</v>
      </c>
      <c r="B16" s="248">
        <v>3.4</v>
      </c>
    </row>
    <row r="17" spans="1:2" ht="12.75">
      <c r="A17" s="195" t="s">
        <v>335</v>
      </c>
      <c r="B17" s="244">
        <f>-NORMSINV(DPMO/1000000)+1.5</f>
        <v>5.999854469623287</v>
      </c>
    </row>
    <row r="19" ht="12.75">
      <c r="B19" s="204"/>
    </row>
  </sheetData>
  <mergeCells count="1">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J13"/>
  <sheetViews>
    <sheetView zoomScale="80" zoomScaleNormal="80" workbookViewId="0" topLeftCell="A1">
      <pane xSplit="2" ySplit="1" topLeftCell="C2" activePane="bottomRight" state="frozen"/>
      <selection pane="topLeft" activeCell="F5" sqref="F5:G5"/>
      <selection pane="topRight" activeCell="F5" sqref="F5:G5"/>
      <selection pane="bottomLeft" activeCell="F5" sqref="F5:G5"/>
      <selection pane="bottomRight" activeCell="A15" sqref="A15"/>
    </sheetView>
  </sheetViews>
  <sheetFormatPr defaultColWidth="9.140625" defaultRowHeight="12.75"/>
  <cols>
    <col min="1" max="1" width="6.28125" style="276" customWidth="1"/>
    <col min="2" max="2" width="19.7109375" style="276" customWidth="1"/>
    <col min="3" max="3" width="14.57421875" style="276" customWidth="1"/>
    <col min="4" max="26" width="36.7109375" style="276" customWidth="1"/>
    <col min="27" max="16384" width="9.140625" style="276" customWidth="1"/>
  </cols>
  <sheetData>
    <row r="1" spans="1:10" s="270" customFormat="1" ht="15.75">
      <c r="A1" s="267" t="s">
        <v>338</v>
      </c>
      <c r="B1" s="267" t="s">
        <v>388</v>
      </c>
      <c r="C1" s="267" t="s">
        <v>389</v>
      </c>
      <c r="D1" s="267" t="s">
        <v>225</v>
      </c>
      <c r="E1" s="267" t="s">
        <v>390</v>
      </c>
      <c r="F1" s="267" t="s">
        <v>391</v>
      </c>
      <c r="G1" s="267" t="s">
        <v>392</v>
      </c>
      <c r="H1" s="267" t="s">
        <v>393</v>
      </c>
      <c r="I1" s="267" t="s">
        <v>394</v>
      </c>
      <c r="J1" s="268" t="s">
        <v>125</v>
      </c>
    </row>
    <row r="2" spans="1:10" ht="38.25">
      <c r="A2" s="271">
        <v>1</v>
      </c>
      <c r="B2" s="271" t="s">
        <v>89</v>
      </c>
      <c r="C2" s="272" t="s">
        <v>395</v>
      </c>
      <c r="D2" s="273" t="s">
        <v>396</v>
      </c>
      <c r="E2" s="274" t="s">
        <v>397</v>
      </c>
      <c r="F2" s="274" t="s">
        <v>398</v>
      </c>
      <c r="G2" s="274" t="s">
        <v>399</v>
      </c>
      <c r="H2" s="275" t="s">
        <v>400</v>
      </c>
      <c r="I2" s="274" t="s">
        <v>401</v>
      </c>
      <c r="J2" s="274" t="s">
        <v>402</v>
      </c>
    </row>
    <row r="3" spans="1:10" ht="38.25">
      <c r="A3" s="271">
        <v>2</v>
      </c>
      <c r="B3" s="271" t="s">
        <v>89</v>
      </c>
      <c r="C3" s="272" t="s">
        <v>395</v>
      </c>
      <c r="D3" s="273" t="s">
        <v>403</v>
      </c>
      <c r="E3" s="274" t="s">
        <v>404</v>
      </c>
      <c r="F3" s="274" t="s">
        <v>405</v>
      </c>
      <c r="G3" s="274" t="s">
        <v>406</v>
      </c>
      <c r="H3" s="274" t="s">
        <v>407</v>
      </c>
      <c r="I3" s="274" t="s">
        <v>408</v>
      </c>
      <c r="J3" s="274" t="s">
        <v>409</v>
      </c>
    </row>
    <row r="4" spans="1:10" ht="25.5">
      <c r="A4" s="271">
        <v>3</v>
      </c>
      <c r="B4" s="271" t="s">
        <v>89</v>
      </c>
      <c r="C4" s="272" t="s">
        <v>395</v>
      </c>
      <c r="D4" s="273" t="s">
        <v>410</v>
      </c>
      <c r="E4" s="274" t="s">
        <v>411</v>
      </c>
      <c r="F4" s="274" t="s">
        <v>412</v>
      </c>
      <c r="G4" s="274" t="s">
        <v>413</v>
      </c>
      <c r="H4" s="274" t="s">
        <v>414</v>
      </c>
      <c r="I4" s="274" t="s">
        <v>415</v>
      </c>
      <c r="J4" s="274" t="s">
        <v>416</v>
      </c>
    </row>
    <row r="5" spans="1:10" ht="38.25">
      <c r="A5" s="271">
        <v>4</v>
      </c>
      <c r="B5" s="271" t="s">
        <v>285</v>
      </c>
      <c r="C5" s="272" t="s">
        <v>395</v>
      </c>
      <c r="D5" s="273" t="s">
        <v>417</v>
      </c>
      <c r="E5" s="274" t="s">
        <v>418</v>
      </c>
      <c r="F5" s="274" t="s">
        <v>518</v>
      </c>
      <c r="G5" s="274" t="s">
        <v>419</v>
      </c>
      <c r="H5" s="274" t="s">
        <v>420</v>
      </c>
      <c r="I5" s="274" t="s">
        <v>421</v>
      </c>
      <c r="J5" s="274" t="s">
        <v>409</v>
      </c>
    </row>
    <row r="6" spans="1:10" ht="38.25">
      <c r="A6" s="271">
        <v>5</v>
      </c>
      <c r="B6" s="271" t="s">
        <v>285</v>
      </c>
      <c r="C6" s="272" t="s">
        <v>395</v>
      </c>
      <c r="D6" s="273" t="s">
        <v>422</v>
      </c>
      <c r="E6" s="277" t="s">
        <v>423</v>
      </c>
      <c r="F6" s="274" t="s">
        <v>519</v>
      </c>
      <c r="G6" s="274" t="s">
        <v>424</v>
      </c>
      <c r="H6" s="274" t="s">
        <v>420</v>
      </c>
      <c r="I6" s="274" t="s">
        <v>425</v>
      </c>
      <c r="J6" s="274" t="s">
        <v>426</v>
      </c>
    </row>
    <row r="7" spans="1:10" ht="25.5">
      <c r="A7" s="271">
        <v>6</v>
      </c>
      <c r="B7" s="271" t="s">
        <v>285</v>
      </c>
      <c r="C7" s="272" t="s">
        <v>395</v>
      </c>
      <c r="D7" s="273" t="s">
        <v>427</v>
      </c>
      <c r="E7" s="274" t="s">
        <v>428</v>
      </c>
      <c r="F7" s="274" t="s">
        <v>429</v>
      </c>
      <c r="G7" s="274" t="s">
        <v>430</v>
      </c>
      <c r="H7" s="274" t="s">
        <v>431</v>
      </c>
      <c r="I7" s="274" t="s">
        <v>432</v>
      </c>
      <c r="J7" s="274" t="s">
        <v>433</v>
      </c>
    </row>
    <row r="8" spans="1:10" ht="38.25">
      <c r="A8" s="271">
        <v>7</v>
      </c>
      <c r="B8" s="271" t="s">
        <v>297</v>
      </c>
      <c r="C8" s="272" t="s">
        <v>434</v>
      </c>
      <c r="D8" s="273" t="s">
        <v>435</v>
      </c>
      <c r="E8" s="274" t="s">
        <v>436</v>
      </c>
      <c r="F8" s="274" t="s">
        <v>520</v>
      </c>
      <c r="G8" s="274" t="s">
        <v>437</v>
      </c>
      <c r="H8" s="274" t="s">
        <v>521</v>
      </c>
      <c r="I8" s="274" t="s">
        <v>438</v>
      </c>
      <c r="J8" s="274"/>
    </row>
    <row r="9" spans="1:10" ht="38.25">
      <c r="A9" s="271">
        <v>8</v>
      </c>
      <c r="B9" s="271" t="s">
        <v>297</v>
      </c>
      <c r="C9" s="272" t="s">
        <v>434</v>
      </c>
      <c r="D9" s="273" t="s">
        <v>439</v>
      </c>
      <c r="E9" s="274" t="s">
        <v>440</v>
      </c>
      <c r="F9" s="274" t="s">
        <v>441</v>
      </c>
      <c r="G9" s="274" t="s">
        <v>437</v>
      </c>
      <c r="H9" s="274" t="s">
        <v>522</v>
      </c>
      <c r="I9" s="274"/>
      <c r="J9" s="274"/>
    </row>
    <row r="10" spans="1:10" ht="25.5">
      <c r="A10" s="271">
        <v>9</v>
      </c>
      <c r="B10" s="271" t="s">
        <v>297</v>
      </c>
      <c r="C10" s="272" t="s">
        <v>442</v>
      </c>
      <c r="D10" s="273" t="s">
        <v>443</v>
      </c>
      <c r="E10" s="274" t="s">
        <v>444</v>
      </c>
      <c r="F10" s="274" t="s">
        <v>445</v>
      </c>
      <c r="G10" s="274" t="s">
        <v>446</v>
      </c>
      <c r="H10" s="274" t="s">
        <v>447</v>
      </c>
      <c r="I10" s="274"/>
      <c r="J10" s="274"/>
    </row>
    <row r="11" spans="1:10" ht="38.25">
      <c r="A11" s="271">
        <v>10</v>
      </c>
      <c r="B11" s="271" t="s">
        <v>302</v>
      </c>
      <c r="C11" s="272" t="s">
        <v>442</v>
      </c>
      <c r="D11" s="273" t="s">
        <v>448</v>
      </c>
      <c r="E11" s="274" t="s">
        <v>449</v>
      </c>
      <c r="F11" s="274" t="s">
        <v>412</v>
      </c>
      <c r="G11" s="274" t="s">
        <v>413</v>
      </c>
      <c r="H11" s="274" t="s">
        <v>414</v>
      </c>
      <c r="I11" s="274" t="s">
        <v>415</v>
      </c>
      <c r="J11" s="274" t="s">
        <v>450</v>
      </c>
    </row>
    <row r="12" spans="1:10" ht="25.5">
      <c r="A12" s="271">
        <v>11</v>
      </c>
      <c r="B12" s="271" t="s">
        <v>302</v>
      </c>
      <c r="C12" s="272" t="s">
        <v>442</v>
      </c>
      <c r="D12" s="273" t="s">
        <v>451</v>
      </c>
      <c r="E12" s="274" t="s">
        <v>523</v>
      </c>
      <c r="F12" s="274" t="s">
        <v>518</v>
      </c>
      <c r="G12" s="274" t="s">
        <v>419</v>
      </c>
      <c r="H12" s="274" t="s">
        <v>420</v>
      </c>
      <c r="I12" s="274" t="s">
        <v>452</v>
      </c>
      <c r="J12" s="274" t="s">
        <v>450</v>
      </c>
    </row>
    <row r="13" spans="1:10" ht="12.75">
      <c r="A13" s="271">
        <v>12</v>
      </c>
      <c r="B13" s="271" t="s">
        <v>302</v>
      </c>
      <c r="C13" s="272" t="s">
        <v>442</v>
      </c>
      <c r="D13" s="273" t="s">
        <v>453</v>
      </c>
      <c r="E13" s="274" t="s">
        <v>454</v>
      </c>
      <c r="F13" s="274" t="s">
        <v>455</v>
      </c>
      <c r="G13" s="274" t="s">
        <v>456</v>
      </c>
      <c r="H13" s="274" t="s">
        <v>457</v>
      </c>
      <c r="I13" s="274"/>
      <c r="J13" s="274"/>
    </row>
    <row r="14" ht="72.75" customHeight="1"/>
    <row r="15" ht="72.75" customHeight="1"/>
    <row r="16" ht="72.75" customHeight="1"/>
    <row r="17" ht="72.75" customHeight="1"/>
    <row r="18" ht="72.75" customHeight="1"/>
    <row r="19" ht="72.75" customHeight="1"/>
    <row r="20" ht="72.75" customHeight="1"/>
    <row r="21" ht="72.75" customHeight="1"/>
    <row r="22" ht="72.75" customHeight="1"/>
    <row r="23" ht="72.75" customHeight="1"/>
    <row r="24" ht="72.75" customHeight="1"/>
    <row r="25" ht="72.75" customHeight="1"/>
    <row r="26" ht="72.75" customHeight="1"/>
    <row r="27" ht="72.75" customHeight="1"/>
    <row r="28" ht="72.75" customHeight="1"/>
    <row r="29" ht="72.75" customHeight="1"/>
    <row r="30" ht="72.75" customHeight="1"/>
    <row r="31" ht="72.75" customHeight="1"/>
    <row r="32" ht="72.75" customHeight="1"/>
    <row r="33" ht="72.75" customHeight="1"/>
    <row r="34" ht="72.75" customHeight="1"/>
    <row r="35" ht="72.75" customHeight="1"/>
    <row r="36" ht="72.75" customHeight="1"/>
    <row r="37" ht="72.75" customHeight="1"/>
    <row r="38" ht="72.75" customHeight="1"/>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55" ht="72.75" customHeight="1"/>
    <row r="56" ht="72.75" customHeight="1"/>
    <row r="57" ht="72.75" customHeight="1"/>
    <row r="58" ht="72.75" customHeight="1"/>
    <row r="59" ht="72.75" customHeight="1"/>
    <row r="60" ht="72.75" customHeight="1"/>
    <row r="61" ht="72.75" customHeight="1"/>
    <row r="62" ht="72.75" customHeight="1"/>
    <row r="63" ht="72.75" customHeight="1"/>
    <row r="64" ht="72.75" customHeight="1"/>
    <row r="65" ht="72.75" customHeight="1"/>
    <row r="66" ht="72.75" customHeight="1"/>
    <row r="67" ht="72.75" customHeight="1"/>
    <row r="68" ht="72.75" customHeight="1"/>
    <row r="69" ht="72.75" customHeight="1"/>
    <row r="70" ht="72.75" customHeight="1"/>
    <row r="71" ht="72.75" customHeight="1"/>
    <row r="72" ht="72.75" customHeight="1"/>
    <row r="73" ht="72.75" customHeight="1"/>
    <row r="74" ht="72.75" customHeight="1"/>
    <row r="75" ht="72.75" customHeight="1"/>
    <row r="76" ht="72.75" customHeight="1"/>
    <row r="77" ht="72.75" customHeight="1"/>
    <row r="78" ht="72.75" customHeight="1"/>
    <row r="79" ht="72.75" customHeight="1"/>
    <row r="80" ht="72.75" customHeight="1"/>
    <row r="81" ht="72.75" customHeight="1"/>
    <row r="82" ht="72.75" customHeight="1"/>
    <row r="83" ht="72.75" customHeight="1"/>
    <row r="84" ht="72.75" customHeight="1"/>
    <row r="85" ht="72.75" customHeight="1"/>
    <row r="86" ht="72.75" customHeight="1"/>
    <row r="87" ht="72.75" customHeight="1"/>
    <row r="88" ht="72.75" customHeight="1"/>
    <row r="89" ht="72.75" customHeight="1"/>
    <row r="90" ht="72.75" customHeight="1"/>
    <row r="91" ht="72.75" customHeight="1"/>
    <row r="92" ht="72.75" customHeight="1"/>
    <row r="93" ht="72.75" customHeight="1"/>
    <row r="94" ht="72.75" customHeight="1"/>
    <row r="95" ht="72.75" customHeight="1"/>
    <row r="96" ht="72.75" customHeight="1"/>
    <row r="97" ht="72.75" customHeight="1"/>
    <row r="98" ht="72.75" customHeight="1"/>
    <row r="99" ht="72.75" customHeight="1"/>
    <row r="100" ht="72.75" customHeight="1"/>
    <row r="101" ht="72.75" customHeight="1"/>
    <row r="102" ht="72.75" customHeight="1"/>
    <row r="103" ht="72.75" customHeight="1"/>
    <row r="104" ht="72.75" customHeight="1"/>
    <row r="105" ht="72.75" customHeight="1"/>
    <row r="106" ht="72.75" customHeight="1"/>
    <row r="107" ht="72.75" customHeight="1"/>
    <row r="108" ht="72.75" customHeight="1"/>
    <row r="109" ht="72.75" customHeight="1"/>
    <row r="110" ht="72.75" customHeight="1"/>
    <row r="111" ht="72.75" customHeight="1"/>
    <row r="112" ht="72.75" customHeight="1"/>
    <row r="113" ht="72.75" customHeight="1"/>
    <row r="114" ht="72.75" customHeight="1"/>
    <row r="115" ht="72.75" customHeight="1"/>
    <row r="116" ht="72.75" customHeight="1"/>
    <row r="117" ht="72.75" customHeight="1"/>
    <row r="118" ht="72.75" customHeight="1"/>
    <row r="119" ht="72.75" customHeight="1"/>
    <row r="120" ht="72.75" customHeight="1"/>
    <row r="121" ht="72.75" customHeight="1"/>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tabColor indexed="24"/>
  </sheetPr>
  <dimension ref="A1:AJ16"/>
  <sheetViews>
    <sheetView workbookViewId="0" topLeftCell="A1">
      <selection activeCell="A1" sqref="A1:D1"/>
    </sheetView>
  </sheetViews>
  <sheetFormatPr defaultColWidth="9.140625" defaultRowHeight="12.75"/>
  <cols>
    <col min="1" max="1" width="22.7109375" style="0" customWidth="1"/>
    <col min="2" max="2" width="11.57421875" style="0" bestFit="1" customWidth="1"/>
  </cols>
  <sheetData>
    <row r="1" spans="1:36" ht="20.25">
      <c r="A1" s="730" t="s">
        <v>377</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342</v>
      </c>
    </row>
    <row r="3" ht="12.75">
      <c r="A3" s="202" t="s">
        <v>329</v>
      </c>
    </row>
    <row r="4" spans="1:2" ht="12.75">
      <c r="A4" s="203" t="s">
        <v>330</v>
      </c>
      <c r="B4" s="44">
        <v>6</v>
      </c>
    </row>
    <row r="5" spans="1:2" ht="12.75">
      <c r="A5" t="s">
        <v>331</v>
      </c>
      <c r="B5" s="244">
        <f>1000000*(1-NORMSDIST(B4))</f>
        <v>0.0009865877004244794</v>
      </c>
    </row>
    <row r="6" spans="1:2" ht="12.75">
      <c r="A6" t="s">
        <v>332</v>
      </c>
      <c r="B6" s="245">
        <f>B5/1000000</f>
        <v>9.865877004244794E-10</v>
      </c>
    </row>
    <row r="8" ht="12.75">
      <c r="A8" s="202" t="s">
        <v>333</v>
      </c>
    </row>
    <row r="9" spans="1:2" ht="12.75">
      <c r="A9" s="195" t="s">
        <v>334</v>
      </c>
      <c r="B9" s="249">
        <v>0.01</v>
      </c>
    </row>
    <row r="10" spans="1:2" ht="12.75">
      <c r="A10" s="195" t="s">
        <v>331</v>
      </c>
      <c r="B10" s="247">
        <f>B9*1000000</f>
        <v>10000</v>
      </c>
    </row>
    <row r="11" spans="1:2" ht="12.75">
      <c r="A11" s="203" t="s">
        <v>330</v>
      </c>
      <c r="B11" s="250">
        <f>-(NORMINV((B10/1000000),0,1))</f>
        <v>2.3263478740408488</v>
      </c>
    </row>
    <row r="13" ht="12.75">
      <c r="A13" s="202" t="s">
        <v>336</v>
      </c>
    </row>
    <row r="14" spans="1:2" ht="12.75">
      <c r="A14" s="203" t="s">
        <v>330</v>
      </c>
      <c r="B14" s="244">
        <f>-NORMSINV(DPMO/1000000)</f>
        <v>4.499854469623287</v>
      </c>
    </row>
    <row r="15" spans="1:2" ht="12.75">
      <c r="A15" t="s">
        <v>339</v>
      </c>
      <c r="B15" s="251">
        <v>3.4</v>
      </c>
    </row>
    <row r="16" ht="12.75">
      <c r="B16" s="204"/>
    </row>
  </sheetData>
  <mergeCells count="1">
    <mergeCell ref="A1:D1"/>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26"/>
  </sheetPr>
  <dimension ref="A1:AJ9"/>
  <sheetViews>
    <sheetView workbookViewId="0" topLeftCell="A1">
      <selection activeCell="A1" sqref="A1:D1"/>
    </sheetView>
  </sheetViews>
  <sheetFormatPr defaultColWidth="9.140625" defaultRowHeight="12.75"/>
  <cols>
    <col min="3" max="3" width="18.28125" style="0" customWidth="1"/>
    <col min="4" max="4" width="19.57421875" style="0" customWidth="1"/>
  </cols>
  <sheetData>
    <row r="1" spans="1:36" ht="20.25">
      <c r="A1" s="732" t="s">
        <v>376</v>
      </c>
      <c r="B1" s="733"/>
      <c r="C1" s="733"/>
      <c r="D1" s="733"/>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spans="1:4" ht="18.75" customHeight="1">
      <c r="A2" s="205" t="s">
        <v>338</v>
      </c>
      <c r="B2" s="206" t="s">
        <v>339</v>
      </c>
      <c r="C2" s="206" t="s">
        <v>340</v>
      </c>
      <c r="D2" s="207" t="s">
        <v>341</v>
      </c>
    </row>
    <row r="3" spans="1:4" ht="15.75">
      <c r="A3" s="208">
        <v>1</v>
      </c>
      <c r="B3" s="209">
        <v>5000</v>
      </c>
      <c r="C3" s="210">
        <v>0.005</v>
      </c>
      <c r="D3" s="211">
        <v>0.995</v>
      </c>
    </row>
    <row r="4" spans="1:4" ht="15.75">
      <c r="A4" s="208">
        <v>2</v>
      </c>
      <c r="B4" s="209">
        <v>15000</v>
      </c>
      <c r="C4" s="210">
        <v>0.015</v>
      </c>
      <c r="D4" s="211">
        <v>0.985</v>
      </c>
    </row>
    <row r="5" spans="1:4" ht="15.75">
      <c r="A5" s="208">
        <v>3</v>
      </c>
      <c r="B5" s="209">
        <v>1000</v>
      </c>
      <c r="C5" s="210">
        <v>0.001</v>
      </c>
      <c r="D5" s="211">
        <v>0.999</v>
      </c>
    </row>
    <row r="6" spans="1:4" ht="15.75">
      <c r="A6" s="208">
        <v>4</v>
      </c>
      <c r="B6" s="210">
        <v>50</v>
      </c>
      <c r="C6" s="210">
        <v>5E-05</v>
      </c>
      <c r="D6" s="211">
        <v>0.99995</v>
      </c>
    </row>
    <row r="9" spans="1:2" ht="12.75">
      <c r="A9" s="252" t="s">
        <v>387</v>
      </c>
      <c r="B9" s="265">
        <f>(D3*D4*D5*D6)^(1/COUNT(D3:D6))</f>
        <v>0.9947198191169537</v>
      </c>
    </row>
  </sheetData>
  <mergeCells count="1">
    <mergeCell ref="A1:D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11"/>
  </sheetPr>
  <dimension ref="A1:AJ18"/>
  <sheetViews>
    <sheetView showGridLines="0" workbookViewId="0" topLeftCell="A1">
      <selection activeCell="A1" sqref="A1:G1"/>
    </sheetView>
  </sheetViews>
  <sheetFormatPr defaultColWidth="9.140625" defaultRowHeight="12.75"/>
  <cols>
    <col min="1" max="1" width="31.57421875" style="0" customWidth="1"/>
  </cols>
  <sheetData>
    <row r="1" spans="1:36" ht="20.25">
      <c r="A1" s="730" t="s">
        <v>343</v>
      </c>
      <c r="B1" s="731"/>
      <c r="C1" s="731"/>
      <c r="D1" s="731"/>
      <c r="E1" s="731"/>
      <c r="F1" s="731"/>
      <c r="G1" s="73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344</v>
      </c>
    </row>
    <row r="4" spans="1:5" ht="12.75">
      <c r="A4" s="15" t="s">
        <v>345</v>
      </c>
      <c r="B4" s="253">
        <v>2500</v>
      </c>
      <c r="C4" s="213"/>
      <c r="D4" s="213"/>
      <c r="E4" s="213"/>
    </row>
    <row r="5" spans="1:5" ht="12.75">
      <c r="A5" s="15" t="s">
        <v>346</v>
      </c>
      <c r="B5" s="253">
        <v>4</v>
      </c>
      <c r="C5" s="213"/>
      <c r="D5" s="213"/>
      <c r="E5" s="213"/>
    </row>
    <row r="6" spans="1:5" ht="12.75">
      <c r="A6" s="15" t="s">
        <v>347</v>
      </c>
      <c r="B6" s="253">
        <v>20</v>
      </c>
      <c r="C6" s="213"/>
      <c r="D6" s="213"/>
      <c r="E6" s="213"/>
    </row>
    <row r="7" spans="1:5" ht="12.75">
      <c r="A7" s="213"/>
      <c r="B7" s="213"/>
      <c r="C7" s="213"/>
      <c r="D7" s="213"/>
      <c r="E7" s="213"/>
    </row>
    <row r="8" spans="1:5" ht="12.75">
      <c r="A8" s="252" t="s">
        <v>348</v>
      </c>
      <c r="B8" s="265">
        <f>((B5/B4)*1000000)/B6</f>
        <v>80</v>
      </c>
      <c r="C8" s="213"/>
      <c r="D8" s="213"/>
      <c r="E8" s="213"/>
    </row>
    <row r="10" ht="17.25" customHeight="1"/>
    <row r="11" spans="1:8" ht="12.75">
      <c r="A11" s="259" t="s">
        <v>349</v>
      </c>
      <c r="B11" s="260"/>
      <c r="C11" s="254"/>
      <c r="D11" s="254"/>
      <c r="E11" s="254"/>
      <c r="F11" s="254"/>
      <c r="G11" s="254"/>
      <c r="H11" s="255"/>
    </row>
    <row r="12" spans="1:8" ht="12.75">
      <c r="A12" s="261" t="s">
        <v>350</v>
      </c>
      <c r="B12" s="262"/>
      <c r="C12" s="11"/>
      <c r="D12" s="11"/>
      <c r="E12" s="11"/>
      <c r="F12" s="11"/>
      <c r="G12" s="11"/>
      <c r="H12" s="256"/>
    </row>
    <row r="13" spans="1:8" ht="12.75">
      <c r="A13" s="261" t="s">
        <v>351</v>
      </c>
      <c r="B13" s="262"/>
      <c r="C13" s="11"/>
      <c r="D13" s="11"/>
      <c r="E13" s="11"/>
      <c r="F13" s="11"/>
      <c r="G13" s="11"/>
      <c r="H13" s="256"/>
    </row>
    <row r="14" spans="1:8" ht="12.75">
      <c r="A14" s="261" t="s">
        <v>352</v>
      </c>
      <c r="B14" s="262"/>
      <c r="C14" s="11"/>
      <c r="D14" s="11"/>
      <c r="E14" s="11"/>
      <c r="F14" s="11"/>
      <c r="G14" s="11"/>
      <c r="H14" s="256"/>
    </row>
    <row r="15" spans="1:8" ht="12.75">
      <c r="A15" s="261" t="s">
        <v>353</v>
      </c>
      <c r="B15" s="262"/>
      <c r="C15" s="11"/>
      <c r="D15" s="11"/>
      <c r="E15" s="11"/>
      <c r="F15" s="11"/>
      <c r="G15" s="11"/>
      <c r="H15" s="256"/>
    </row>
    <row r="16" spans="1:8" ht="12.75">
      <c r="A16" s="261" t="s">
        <v>354</v>
      </c>
      <c r="B16" s="262"/>
      <c r="C16" s="11"/>
      <c r="D16" s="11"/>
      <c r="E16" s="11"/>
      <c r="F16" s="11"/>
      <c r="G16" s="11"/>
      <c r="H16" s="256"/>
    </row>
    <row r="17" spans="1:8" ht="12.75">
      <c r="A17" s="261" t="s">
        <v>355</v>
      </c>
      <c r="B17" s="262"/>
      <c r="C17" s="11"/>
      <c r="D17" s="11"/>
      <c r="E17" s="11"/>
      <c r="F17" s="11"/>
      <c r="G17" s="11"/>
      <c r="H17" s="256"/>
    </row>
    <row r="18" spans="1:8" ht="12.75">
      <c r="A18" s="263" t="s">
        <v>356</v>
      </c>
      <c r="B18" s="264"/>
      <c r="C18" s="257"/>
      <c r="D18" s="257"/>
      <c r="E18" s="257"/>
      <c r="F18" s="257"/>
      <c r="G18" s="257"/>
      <c r="H18" s="258"/>
    </row>
  </sheetData>
  <mergeCells count="1">
    <mergeCell ref="A1:G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53"/>
  </sheetPr>
  <dimension ref="A1:C61"/>
  <sheetViews>
    <sheetView workbookViewId="0" topLeftCell="A1">
      <selection activeCell="A1" sqref="A1"/>
    </sheetView>
  </sheetViews>
  <sheetFormatPr defaultColWidth="9.140625" defaultRowHeight="12.75"/>
  <cols>
    <col min="1" max="1" width="13.140625" style="0" customWidth="1"/>
    <col min="2" max="2" width="10.7109375" style="0" customWidth="1"/>
    <col min="3" max="3" width="11.7109375" style="0" customWidth="1"/>
  </cols>
  <sheetData>
    <row r="1" spans="1:3" ht="20.25">
      <c r="A1" s="220" t="s">
        <v>378</v>
      </c>
      <c r="B1" s="222"/>
      <c r="C1" s="222"/>
    </row>
    <row r="2" spans="1:3" ht="12.75" customHeight="1">
      <c r="A2" s="734" t="s">
        <v>357</v>
      </c>
      <c r="B2" s="735"/>
      <c r="C2" s="736"/>
    </row>
    <row r="3" spans="1:3" ht="51">
      <c r="A3" s="214" t="s">
        <v>358</v>
      </c>
      <c r="B3" s="215" t="s">
        <v>359</v>
      </c>
      <c r="C3" s="216" t="s">
        <v>360</v>
      </c>
    </row>
    <row r="4" spans="1:3" ht="12.75">
      <c r="A4" s="217">
        <v>933200</v>
      </c>
      <c r="B4" s="218">
        <v>0</v>
      </c>
      <c r="C4" s="218">
        <v>0</v>
      </c>
    </row>
    <row r="5" spans="1:3" ht="12.75">
      <c r="A5" s="217">
        <v>915450</v>
      </c>
      <c r="B5" s="218">
        <v>0.125</v>
      </c>
      <c r="C5" s="218">
        <v>0.042</v>
      </c>
    </row>
    <row r="6" spans="1:3" ht="12.75">
      <c r="A6" s="217">
        <v>894400</v>
      </c>
      <c r="B6" s="218">
        <v>0.25</v>
      </c>
      <c r="C6" s="218">
        <v>0.083</v>
      </c>
    </row>
    <row r="7" spans="1:3" ht="12.75">
      <c r="A7" s="217">
        <v>869700</v>
      </c>
      <c r="B7" s="218">
        <v>0.375</v>
      </c>
      <c r="C7" s="218">
        <v>0.125</v>
      </c>
    </row>
    <row r="8" spans="1:3" ht="12.75">
      <c r="A8" s="217">
        <v>841300</v>
      </c>
      <c r="B8" s="218">
        <v>0.5</v>
      </c>
      <c r="C8" s="218">
        <v>0.167</v>
      </c>
    </row>
    <row r="9" spans="1:3" ht="12.75">
      <c r="A9" s="217">
        <v>809200</v>
      </c>
      <c r="B9" s="218">
        <v>0.625</v>
      </c>
      <c r="C9" s="218">
        <v>0.208</v>
      </c>
    </row>
    <row r="10" spans="1:3" ht="12.75">
      <c r="A10" s="217">
        <v>773400</v>
      </c>
      <c r="B10" s="218">
        <v>0.75</v>
      </c>
      <c r="C10" s="218">
        <v>0.25</v>
      </c>
    </row>
    <row r="11" spans="1:3" ht="12.75">
      <c r="A11" s="217">
        <v>734050</v>
      </c>
      <c r="B11" s="218">
        <v>0.875</v>
      </c>
      <c r="C11" s="218">
        <v>0.292</v>
      </c>
    </row>
    <row r="12" spans="1:3" ht="12.75">
      <c r="A12" s="217">
        <v>691500</v>
      </c>
      <c r="B12" s="218">
        <v>1</v>
      </c>
      <c r="C12" s="218">
        <v>0.333</v>
      </c>
    </row>
    <row r="13" spans="1:3" ht="12.75">
      <c r="A13" s="217">
        <v>645650</v>
      </c>
      <c r="B13" s="218">
        <v>1.125</v>
      </c>
      <c r="C13" s="218">
        <v>0.375</v>
      </c>
    </row>
    <row r="14" spans="1:3" ht="12.75">
      <c r="A14" s="217">
        <v>598700</v>
      </c>
      <c r="B14" s="218">
        <v>1.25</v>
      </c>
      <c r="C14" s="218">
        <v>0.417</v>
      </c>
    </row>
    <row r="15" spans="1:3" ht="12.75">
      <c r="A15" s="217">
        <v>549750</v>
      </c>
      <c r="B15" s="218">
        <v>1.375</v>
      </c>
      <c r="C15" s="218">
        <v>0.458</v>
      </c>
    </row>
    <row r="16" spans="1:3" ht="12.75">
      <c r="A16" s="217">
        <v>500000</v>
      </c>
      <c r="B16" s="218">
        <v>1.5</v>
      </c>
      <c r="C16" s="218">
        <v>0.5</v>
      </c>
    </row>
    <row r="17" spans="1:3" ht="12.75">
      <c r="A17" s="217">
        <v>450250</v>
      </c>
      <c r="B17" s="218">
        <v>1.625</v>
      </c>
      <c r="C17" s="218">
        <v>0.542</v>
      </c>
    </row>
    <row r="18" spans="1:3" ht="12.75">
      <c r="A18" s="217">
        <v>401300</v>
      </c>
      <c r="B18" s="218">
        <v>1.75</v>
      </c>
      <c r="C18" s="218">
        <v>0.583</v>
      </c>
    </row>
    <row r="19" spans="1:3" ht="12.75">
      <c r="A19" s="217">
        <v>354350</v>
      </c>
      <c r="B19" s="218">
        <v>1.875</v>
      </c>
      <c r="C19" s="218">
        <v>0.625</v>
      </c>
    </row>
    <row r="20" spans="1:3" ht="12.75">
      <c r="A20" s="217">
        <v>308500</v>
      </c>
      <c r="B20" s="218">
        <v>2</v>
      </c>
      <c r="C20" s="218">
        <v>0.667</v>
      </c>
    </row>
    <row r="21" spans="1:3" ht="12.75">
      <c r="A21" s="217">
        <v>265950</v>
      </c>
      <c r="B21" s="218">
        <v>2.125</v>
      </c>
      <c r="C21" s="218">
        <v>0.708</v>
      </c>
    </row>
    <row r="22" spans="1:3" ht="12.75">
      <c r="A22" s="217">
        <v>226600</v>
      </c>
      <c r="B22" s="218">
        <v>2.25</v>
      </c>
      <c r="C22" s="218">
        <v>0.75</v>
      </c>
    </row>
    <row r="23" spans="1:3" ht="12.75">
      <c r="A23" s="217">
        <v>190800</v>
      </c>
      <c r="B23" s="218">
        <v>2.375</v>
      </c>
      <c r="C23" s="218">
        <v>0.792</v>
      </c>
    </row>
    <row r="24" spans="1:3" ht="12.75">
      <c r="A24" s="217">
        <v>158700</v>
      </c>
      <c r="B24" s="218">
        <v>2.5</v>
      </c>
      <c r="C24" s="218">
        <v>0.833</v>
      </c>
    </row>
    <row r="25" spans="1:3" ht="12.75">
      <c r="A25" s="217">
        <v>130300</v>
      </c>
      <c r="B25" s="218">
        <v>2.625</v>
      </c>
      <c r="C25" s="218">
        <v>0.875</v>
      </c>
    </row>
    <row r="26" spans="1:3" ht="12.75">
      <c r="A26" s="217">
        <v>105600</v>
      </c>
      <c r="B26" s="218">
        <v>2.75</v>
      </c>
      <c r="C26" s="218">
        <v>0.917</v>
      </c>
    </row>
    <row r="27" spans="1:3" ht="12.75">
      <c r="A27" s="217">
        <v>84550</v>
      </c>
      <c r="B27" s="218">
        <v>2.875</v>
      </c>
      <c r="C27" s="218">
        <v>0.958</v>
      </c>
    </row>
    <row r="28" spans="1:3" ht="12.75">
      <c r="A28" s="217">
        <v>66800</v>
      </c>
      <c r="B28" s="218">
        <v>3</v>
      </c>
      <c r="C28" s="218">
        <v>1</v>
      </c>
    </row>
    <row r="29" spans="1:3" ht="12.75">
      <c r="A29" s="217">
        <v>52100</v>
      </c>
      <c r="B29" s="218">
        <v>3.125</v>
      </c>
      <c r="C29" s="218">
        <v>1.042</v>
      </c>
    </row>
    <row r="30" spans="1:3" ht="12.75">
      <c r="A30" s="217">
        <v>40100</v>
      </c>
      <c r="B30" s="218">
        <v>3.25</v>
      </c>
      <c r="C30" s="218">
        <v>1.083</v>
      </c>
    </row>
    <row r="31" spans="1:3" ht="12.75">
      <c r="A31" s="217">
        <v>30400</v>
      </c>
      <c r="B31" s="218">
        <v>3.375</v>
      </c>
      <c r="C31" s="218">
        <v>1.125</v>
      </c>
    </row>
    <row r="32" spans="1:3" ht="12.75">
      <c r="A32" s="217">
        <v>22700</v>
      </c>
      <c r="B32" s="218">
        <v>3.5</v>
      </c>
      <c r="C32" s="218">
        <v>1.167</v>
      </c>
    </row>
    <row r="33" spans="1:3" ht="12.75">
      <c r="A33" s="217">
        <v>16800</v>
      </c>
      <c r="B33" s="218">
        <v>3.625</v>
      </c>
      <c r="C33" s="218">
        <v>1.208</v>
      </c>
    </row>
    <row r="34" spans="1:3" ht="12.75">
      <c r="A34" s="217">
        <v>12200</v>
      </c>
      <c r="B34" s="218">
        <v>3.75</v>
      </c>
      <c r="C34" s="218">
        <v>1.25</v>
      </c>
    </row>
    <row r="35" spans="1:3" ht="12.75">
      <c r="A35" s="217">
        <v>8800</v>
      </c>
      <c r="B35" s="218">
        <v>3.875</v>
      </c>
      <c r="C35" s="218">
        <v>1.292</v>
      </c>
    </row>
    <row r="36" spans="1:3" ht="12.75">
      <c r="A36" s="217">
        <v>6200</v>
      </c>
      <c r="B36" s="218">
        <v>4</v>
      </c>
      <c r="C36" s="218">
        <v>1.333</v>
      </c>
    </row>
    <row r="37" spans="1:3" ht="12.75">
      <c r="A37" s="217">
        <v>4350</v>
      </c>
      <c r="B37" s="218">
        <v>4.125</v>
      </c>
      <c r="C37" s="218">
        <v>1.375</v>
      </c>
    </row>
    <row r="38" spans="1:3" ht="12.75">
      <c r="A38" s="217">
        <v>3000</v>
      </c>
      <c r="B38" s="218">
        <v>4.25</v>
      </c>
      <c r="C38" s="218">
        <v>1.417</v>
      </c>
    </row>
    <row r="39" spans="1:3" ht="12.75">
      <c r="A39" s="217">
        <v>2050</v>
      </c>
      <c r="B39" s="218">
        <v>4.375</v>
      </c>
      <c r="C39" s="218">
        <v>1.458</v>
      </c>
    </row>
    <row r="40" spans="1:3" ht="12.75">
      <c r="A40" s="217">
        <v>1300</v>
      </c>
      <c r="B40" s="218">
        <v>4.5</v>
      </c>
      <c r="C40" s="218">
        <v>1.5</v>
      </c>
    </row>
    <row r="41" spans="1:3" ht="12.75">
      <c r="A41" s="217">
        <v>900</v>
      </c>
      <c r="B41" s="218">
        <v>4.625</v>
      </c>
      <c r="C41" s="218">
        <v>1.542</v>
      </c>
    </row>
    <row r="42" spans="1:3" ht="12.75">
      <c r="A42" s="217">
        <v>600</v>
      </c>
      <c r="B42" s="218">
        <v>4.75</v>
      </c>
      <c r="C42" s="218">
        <v>1.583</v>
      </c>
    </row>
    <row r="43" spans="1:3" ht="12.75">
      <c r="A43" s="217">
        <v>400</v>
      </c>
      <c r="B43" s="218">
        <v>4.875</v>
      </c>
      <c r="C43" s="218">
        <v>1.625</v>
      </c>
    </row>
    <row r="44" spans="1:3" ht="12.75">
      <c r="A44" s="217">
        <v>230</v>
      </c>
      <c r="B44" s="218">
        <v>5</v>
      </c>
      <c r="C44" s="218">
        <v>1.667</v>
      </c>
    </row>
    <row r="45" spans="1:3" ht="12.75">
      <c r="A45" s="217">
        <v>180</v>
      </c>
      <c r="B45" s="218">
        <v>5.125</v>
      </c>
      <c r="C45" s="218">
        <v>1.708</v>
      </c>
    </row>
    <row r="46" spans="1:3" ht="12.75">
      <c r="A46" s="217">
        <v>130</v>
      </c>
      <c r="B46" s="218">
        <v>5.25</v>
      </c>
      <c r="C46" s="218">
        <v>1.75</v>
      </c>
    </row>
    <row r="47" spans="1:3" ht="12.75">
      <c r="A47" s="217">
        <v>80</v>
      </c>
      <c r="B47" s="218">
        <v>5.375</v>
      </c>
      <c r="C47" s="218">
        <v>1.792</v>
      </c>
    </row>
    <row r="48" spans="1:3" ht="12.75">
      <c r="A48" s="217">
        <v>30</v>
      </c>
      <c r="B48" s="218">
        <v>5.5</v>
      </c>
      <c r="C48" s="218">
        <v>1.833</v>
      </c>
    </row>
    <row r="49" spans="1:3" ht="12.75">
      <c r="A49" s="217">
        <v>23.4</v>
      </c>
      <c r="B49" s="218">
        <v>5.625</v>
      </c>
      <c r="C49" s="218">
        <v>1.875</v>
      </c>
    </row>
    <row r="50" spans="1:3" ht="12.75">
      <c r="A50" s="217">
        <v>16.7</v>
      </c>
      <c r="B50" s="218">
        <v>5.75</v>
      </c>
      <c r="C50" s="218">
        <v>1.917</v>
      </c>
    </row>
    <row r="51" spans="1:3" ht="12.75">
      <c r="A51" s="217">
        <v>10.1</v>
      </c>
      <c r="B51" s="218">
        <v>5.875</v>
      </c>
      <c r="C51" s="218">
        <v>1.958</v>
      </c>
    </row>
    <row r="52" spans="1:3" ht="12.75">
      <c r="A52" s="217">
        <v>3.4</v>
      </c>
      <c r="B52" s="218">
        <v>6</v>
      </c>
      <c r="C52" s="218">
        <v>2</v>
      </c>
    </row>
    <row r="53" ht="12.75">
      <c r="A53" t="s">
        <v>361</v>
      </c>
    </row>
    <row r="54" ht="12.75">
      <c r="A54" t="s">
        <v>362</v>
      </c>
    </row>
    <row r="55" ht="12.75">
      <c r="A55" t="s">
        <v>363</v>
      </c>
    </row>
    <row r="56" ht="12.75">
      <c r="A56" t="s">
        <v>364</v>
      </c>
    </row>
    <row r="57" ht="12.75">
      <c r="A57" t="s">
        <v>365</v>
      </c>
    </row>
    <row r="58" ht="12.75">
      <c r="A58" t="s">
        <v>366</v>
      </c>
    </row>
    <row r="59" ht="12.75">
      <c r="A59" t="s">
        <v>367</v>
      </c>
    </row>
    <row r="60" ht="12.75">
      <c r="A60" t="s">
        <v>368</v>
      </c>
    </row>
    <row r="61" ht="12.75">
      <c r="A61" t="s">
        <v>369</v>
      </c>
    </row>
  </sheetData>
  <mergeCells count="1">
    <mergeCell ref="A2:C2"/>
  </mergeCells>
  <printOptions/>
  <pageMargins left="0.75" right="0.75" top="1" bottom="1" header="0.5" footer="0.5"/>
  <pageSetup horizontalDpi="300" verticalDpi="300" orientation="portrait" r:id="rId1"/>
</worksheet>
</file>

<file path=xl/worksheets/sheet24.xml><?xml version="1.0" encoding="utf-8"?>
<worksheet xmlns="http://schemas.openxmlformats.org/spreadsheetml/2006/main" xmlns:r="http://schemas.openxmlformats.org/officeDocument/2006/relationships">
  <sheetPr>
    <tabColor indexed="34"/>
  </sheetPr>
  <dimension ref="A1:M121"/>
  <sheetViews>
    <sheetView zoomScale="75" zoomScaleNormal="75" workbookViewId="0" topLeftCell="A1">
      <selection activeCell="A1" sqref="A1"/>
    </sheetView>
  </sheetViews>
  <sheetFormatPr defaultColWidth="9.140625" defaultRowHeight="12.75" zeroHeight="1" outlineLevelRow="3"/>
  <cols>
    <col min="1" max="1" width="6.00390625" style="0" customWidth="1"/>
    <col min="2" max="2" width="32.00390625" style="0" customWidth="1"/>
    <col min="3" max="3" width="9.00390625" style="195" customWidth="1"/>
    <col min="4" max="5" width="12.00390625" style="185" customWidth="1"/>
    <col min="6" max="6" width="17.00390625" style="0" customWidth="1"/>
    <col min="7" max="7" width="43.57421875" style="0" customWidth="1"/>
    <col min="9" max="16384" width="0" style="0" hidden="1" customWidth="1"/>
  </cols>
  <sheetData>
    <row r="1" spans="1:13" ht="18.75">
      <c r="A1" s="219" t="s">
        <v>384</v>
      </c>
      <c r="B1" s="219"/>
      <c r="C1" s="219"/>
      <c r="D1" s="219"/>
      <c r="E1" s="219"/>
      <c r="F1" s="219"/>
      <c r="G1" s="219"/>
      <c r="H1" s="190"/>
      <c r="I1" s="219"/>
      <c r="J1" s="219"/>
      <c r="K1" s="219"/>
      <c r="L1" s="219"/>
      <c r="M1" s="219"/>
    </row>
    <row r="2" ht="12.75">
      <c r="A2" t="s">
        <v>385</v>
      </c>
    </row>
    <row r="3" ht="12.75"/>
    <row r="4" spans="1:7" s="1" customFormat="1" ht="12.75">
      <c r="A4" s="1" t="s">
        <v>249</v>
      </c>
      <c r="B4" s="1" t="s">
        <v>250</v>
      </c>
      <c r="C4" s="1" t="s">
        <v>251</v>
      </c>
      <c r="D4" s="185" t="s">
        <v>252</v>
      </c>
      <c r="E4" s="185" t="s">
        <v>253</v>
      </c>
      <c r="F4" s="1" t="s">
        <v>254</v>
      </c>
      <c r="G4" s="1" t="s">
        <v>255</v>
      </c>
    </row>
    <row r="5" spans="1:6" s="190" customFormat="1" ht="12.75">
      <c r="A5" s="186">
        <v>1</v>
      </c>
      <c r="B5" s="187" t="s">
        <v>256</v>
      </c>
      <c r="C5" s="188" t="s">
        <v>257</v>
      </c>
      <c r="D5" s="189">
        <v>37159.333333333336</v>
      </c>
      <c r="E5" s="189">
        <v>37165.708333333336</v>
      </c>
      <c r="F5" s="190" t="s">
        <v>258</v>
      </c>
    </row>
    <row r="6" spans="1:6" s="190" customFormat="1" ht="12.75">
      <c r="A6" s="186">
        <v>2</v>
      </c>
      <c r="B6" s="187" t="s">
        <v>89</v>
      </c>
      <c r="C6" s="188" t="s">
        <v>259</v>
      </c>
      <c r="D6" s="189">
        <v>37166.333333333336</v>
      </c>
      <c r="E6" s="189">
        <v>37281.481944444444</v>
      </c>
      <c r="F6" s="190" t="s">
        <v>260</v>
      </c>
    </row>
    <row r="7" spans="1:6" s="190" customFormat="1" ht="12.75" outlineLevel="1">
      <c r="A7" s="186">
        <v>4</v>
      </c>
      <c r="B7" s="190" t="s">
        <v>261</v>
      </c>
      <c r="C7" s="188">
        <v>0.9666666666666667</v>
      </c>
      <c r="D7" s="189">
        <v>37278.333333333336</v>
      </c>
      <c r="E7" s="189">
        <v>37278.373611111114</v>
      </c>
      <c r="F7" s="191"/>
    </row>
    <row r="8" spans="1:5" s="190" customFormat="1" ht="12.75" outlineLevel="2">
      <c r="A8" s="186">
        <v>5</v>
      </c>
      <c r="B8" s="190" t="s">
        <v>262</v>
      </c>
      <c r="C8" s="192">
        <v>5</v>
      </c>
      <c r="D8" s="189">
        <v>37278.333333333336</v>
      </c>
      <c r="E8" s="189">
        <v>37278.336805555555</v>
      </c>
    </row>
    <row r="9" spans="1:5" s="190" customFormat="1" ht="12.75" outlineLevel="2">
      <c r="A9" s="186">
        <v>6</v>
      </c>
      <c r="B9" s="190" t="s">
        <v>263</v>
      </c>
      <c r="C9" s="192">
        <v>10</v>
      </c>
      <c r="D9" s="189">
        <v>37278.336805555555</v>
      </c>
      <c r="E9" s="189">
        <v>37278.34375</v>
      </c>
    </row>
    <row r="10" spans="1:5" s="190" customFormat="1" ht="12.75" outlineLevel="2">
      <c r="A10" s="186">
        <v>7</v>
      </c>
      <c r="B10" s="190" t="s">
        <v>264</v>
      </c>
      <c r="C10" s="192">
        <v>5</v>
      </c>
      <c r="D10" s="189">
        <v>37278.34375</v>
      </c>
      <c r="E10" s="189">
        <v>37278.34722222222</v>
      </c>
    </row>
    <row r="11" spans="1:5" s="190" customFormat="1" ht="12.75" outlineLevel="2">
      <c r="A11" s="186">
        <v>8</v>
      </c>
      <c r="B11" s="190" t="s">
        <v>265</v>
      </c>
      <c r="C11" s="192">
        <v>33</v>
      </c>
      <c r="D11" s="189">
        <v>37278.34722222222</v>
      </c>
      <c r="E11" s="189">
        <v>37278.37013888889</v>
      </c>
    </row>
    <row r="12" spans="1:5" s="190" customFormat="1" ht="12.75" outlineLevel="2">
      <c r="A12" s="186">
        <v>9</v>
      </c>
      <c r="B12" s="190" t="s">
        <v>266</v>
      </c>
      <c r="C12" s="192">
        <v>10</v>
      </c>
      <c r="D12" s="189">
        <v>37278.34722222222</v>
      </c>
      <c r="E12" s="189">
        <v>37278.354166666664</v>
      </c>
    </row>
    <row r="13" spans="1:5" s="190" customFormat="1" ht="12.75" outlineLevel="2">
      <c r="A13" s="186">
        <v>10</v>
      </c>
      <c r="B13" s="190" t="s">
        <v>267</v>
      </c>
      <c r="C13" s="192">
        <v>2</v>
      </c>
      <c r="D13" s="189">
        <v>37278.354166666664</v>
      </c>
      <c r="E13" s="189">
        <v>37278.35555555556</v>
      </c>
    </row>
    <row r="14" spans="1:5" s="190" customFormat="1" ht="12.75" outlineLevel="2">
      <c r="A14" s="186">
        <v>11</v>
      </c>
      <c r="B14" s="190" t="s">
        <v>268</v>
      </c>
      <c r="C14" s="192">
        <v>2</v>
      </c>
      <c r="D14" s="189">
        <v>37278.35555555556</v>
      </c>
      <c r="E14" s="189">
        <v>37278.356944444444</v>
      </c>
    </row>
    <row r="15" spans="1:5" s="190" customFormat="1" ht="12.75" outlineLevel="2">
      <c r="A15" s="186">
        <v>12</v>
      </c>
      <c r="B15" s="190" t="s">
        <v>269</v>
      </c>
      <c r="C15" s="192">
        <v>5</v>
      </c>
      <c r="D15" s="189">
        <v>37278.356944444444</v>
      </c>
      <c r="E15" s="189">
        <v>37278.36041666667</v>
      </c>
    </row>
    <row r="16" spans="1:5" s="190" customFormat="1" ht="12.75" outlineLevel="2">
      <c r="A16" s="186">
        <v>13</v>
      </c>
      <c r="B16" s="190" t="s">
        <v>268</v>
      </c>
      <c r="C16" s="192">
        <v>2</v>
      </c>
      <c r="D16" s="189">
        <v>37278.36041666667</v>
      </c>
      <c r="E16" s="189">
        <v>37278.361805555556</v>
      </c>
    </row>
    <row r="17" spans="1:5" s="190" customFormat="1" ht="12.75" outlineLevel="2">
      <c r="A17" s="186">
        <v>14</v>
      </c>
      <c r="B17" s="190" t="s">
        <v>270</v>
      </c>
      <c r="C17" s="192">
        <v>5</v>
      </c>
      <c r="D17" s="189">
        <v>37278.361805555556</v>
      </c>
      <c r="E17" s="189">
        <v>37278.365277777775</v>
      </c>
    </row>
    <row r="18" spans="1:5" s="190" customFormat="1" ht="12.75" outlineLevel="2">
      <c r="A18" s="186">
        <v>15</v>
      </c>
      <c r="B18" s="190" t="s">
        <v>268</v>
      </c>
      <c r="C18" s="192">
        <v>2</v>
      </c>
      <c r="D18" s="189">
        <v>37278.365277777775</v>
      </c>
      <c r="E18" s="189">
        <v>37278.36666666667</v>
      </c>
    </row>
    <row r="19" spans="1:5" s="190" customFormat="1" ht="12.75" outlineLevel="2">
      <c r="A19" s="186">
        <v>16</v>
      </c>
      <c r="B19" s="190" t="s">
        <v>271</v>
      </c>
      <c r="C19" s="192">
        <v>5</v>
      </c>
      <c r="D19" s="189">
        <v>37278.36666666667</v>
      </c>
      <c r="E19" s="189">
        <v>37278.37013888889</v>
      </c>
    </row>
    <row r="20" spans="1:5" s="190" customFormat="1" ht="12.75" outlineLevel="2">
      <c r="A20" s="186">
        <v>17</v>
      </c>
      <c r="B20" s="190" t="s">
        <v>272</v>
      </c>
      <c r="C20" s="192">
        <v>5</v>
      </c>
      <c r="D20" s="189">
        <v>37278.37013888889</v>
      </c>
      <c r="E20" s="189">
        <v>37278.373611111114</v>
      </c>
    </row>
    <row r="21" spans="1:6" s="190" customFormat="1" ht="12.75" outlineLevel="1">
      <c r="A21" s="186">
        <v>18</v>
      </c>
      <c r="B21" s="190" t="s">
        <v>273</v>
      </c>
      <c r="C21" s="188" t="s">
        <v>274</v>
      </c>
      <c r="D21" s="189">
        <v>37278.373611111114</v>
      </c>
      <c r="E21" s="189">
        <v>37280.373611111114</v>
      </c>
      <c r="F21" s="191"/>
    </row>
    <row r="22" spans="1:5" s="190" customFormat="1" ht="12.75" outlineLevel="1">
      <c r="A22" s="186">
        <v>19</v>
      </c>
      <c r="B22" s="190" t="s">
        <v>275</v>
      </c>
      <c r="C22" s="192">
        <v>96</v>
      </c>
      <c r="D22" s="189">
        <v>37280.373611111114</v>
      </c>
      <c r="E22" s="189">
        <v>37280.44027777778</v>
      </c>
    </row>
    <row r="23" spans="1:5" s="190" customFormat="1" ht="12.75" hidden="1" outlineLevel="2">
      <c r="A23" s="186">
        <v>20</v>
      </c>
      <c r="B23" s="190" t="s">
        <v>263</v>
      </c>
      <c r="C23" s="192">
        <v>10</v>
      </c>
      <c r="D23" s="189">
        <v>37280.373611111114</v>
      </c>
      <c r="E23" s="189">
        <v>37280.38055555556</v>
      </c>
    </row>
    <row r="24" spans="1:5" s="190" customFormat="1" ht="12.75" hidden="1" outlineLevel="2">
      <c r="A24" s="186">
        <v>21</v>
      </c>
      <c r="B24" s="190" t="s">
        <v>276</v>
      </c>
      <c r="C24" s="192">
        <v>10</v>
      </c>
      <c r="D24" s="189">
        <v>37280.38055555556</v>
      </c>
      <c r="E24" s="189">
        <v>37280.3875</v>
      </c>
    </row>
    <row r="25" spans="1:5" s="190" customFormat="1" ht="12.75" hidden="1" outlineLevel="2">
      <c r="A25" s="186">
        <v>22</v>
      </c>
      <c r="B25" s="190" t="s">
        <v>264</v>
      </c>
      <c r="C25" s="192">
        <v>5</v>
      </c>
      <c r="D25" s="189">
        <v>37280.3875</v>
      </c>
      <c r="E25" s="189">
        <v>37280.39097222222</v>
      </c>
    </row>
    <row r="26" spans="1:5" s="190" customFormat="1" ht="12.75" hidden="1" outlineLevel="2">
      <c r="A26" s="186">
        <v>23</v>
      </c>
      <c r="B26" s="190" t="s">
        <v>277</v>
      </c>
      <c r="C26" s="192">
        <v>42</v>
      </c>
      <c r="D26" s="189">
        <v>37280.39097222222</v>
      </c>
      <c r="E26" s="189">
        <v>37280.42013888889</v>
      </c>
    </row>
    <row r="27" spans="1:5" s="190" customFormat="1" ht="12.75" hidden="1" outlineLevel="3">
      <c r="A27" s="186">
        <v>24</v>
      </c>
      <c r="B27" s="190" t="s">
        <v>278</v>
      </c>
      <c r="C27" s="192">
        <v>2</v>
      </c>
      <c r="D27" s="189">
        <v>37280.39097222222</v>
      </c>
      <c r="E27" s="189">
        <v>37280.39236111111</v>
      </c>
    </row>
    <row r="28" spans="1:5" s="190" customFormat="1" ht="12.75" hidden="1" outlineLevel="3">
      <c r="A28" s="186">
        <v>25</v>
      </c>
      <c r="B28" s="190" t="s">
        <v>279</v>
      </c>
      <c r="C28" s="192">
        <v>5</v>
      </c>
      <c r="D28" s="189">
        <v>37280.39236111111</v>
      </c>
      <c r="E28" s="189">
        <v>37280.395833333336</v>
      </c>
    </row>
    <row r="29" spans="1:5" s="190" customFormat="1" ht="12.75" hidden="1" outlineLevel="3">
      <c r="A29" s="186">
        <v>26</v>
      </c>
      <c r="B29" s="190" t="s">
        <v>280</v>
      </c>
      <c r="C29" s="193">
        <v>0.5</v>
      </c>
      <c r="D29" s="189">
        <v>37280.395833333336</v>
      </c>
      <c r="E29" s="189">
        <v>37280.416666666664</v>
      </c>
    </row>
    <row r="30" spans="1:5" s="190" customFormat="1" ht="12.75" hidden="1" outlineLevel="3">
      <c r="A30" s="186">
        <v>27</v>
      </c>
      <c r="B30" s="190" t="s">
        <v>281</v>
      </c>
      <c r="C30" s="192">
        <v>5</v>
      </c>
      <c r="D30" s="189">
        <v>37280.416666666664</v>
      </c>
      <c r="E30" s="189">
        <v>37280.42013888889</v>
      </c>
    </row>
    <row r="31" spans="1:5" s="190" customFormat="1" ht="12.75" hidden="1" outlineLevel="2">
      <c r="A31" s="186">
        <v>28</v>
      </c>
      <c r="B31" s="190" t="s">
        <v>282</v>
      </c>
      <c r="C31" s="192">
        <v>24</v>
      </c>
      <c r="D31" s="189">
        <v>37280.42013888889</v>
      </c>
      <c r="E31" s="189">
        <v>37280.43680555555</v>
      </c>
    </row>
    <row r="32" spans="1:5" s="190" customFormat="1" ht="12.75" hidden="1" outlineLevel="3">
      <c r="A32" s="186">
        <v>29</v>
      </c>
      <c r="B32" s="190" t="s">
        <v>266</v>
      </c>
      <c r="C32" s="192">
        <v>5</v>
      </c>
      <c r="D32" s="189">
        <v>37280.42013888889</v>
      </c>
      <c r="E32" s="189">
        <v>37280.42361111111</v>
      </c>
    </row>
    <row r="33" spans="1:5" s="190" customFormat="1" ht="12.75" hidden="1" outlineLevel="3">
      <c r="A33" s="186">
        <v>30</v>
      </c>
      <c r="B33" s="190" t="s">
        <v>267</v>
      </c>
      <c r="C33" s="192">
        <v>1</v>
      </c>
      <c r="D33" s="189">
        <v>37280.42361111111</v>
      </c>
      <c r="E33" s="189">
        <v>37280.424305555556</v>
      </c>
    </row>
    <row r="34" spans="1:5" s="190" customFormat="1" ht="12.75" hidden="1" outlineLevel="3">
      <c r="A34" s="186">
        <v>31</v>
      </c>
      <c r="B34" s="190" t="s">
        <v>268</v>
      </c>
      <c r="C34" s="192">
        <v>1</v>
      </c>
      <c r="D34" s="189">
        <v>37280.424305555556</v>
      </c>
      <c r="E34" s="189">
        <v>37280.425</v>
      </c>
    </row>
    <row r="35" spans="1:5" s="190" customFormat="1" ht="12.75" hidden="1" outlineLevel="3">
      <c r="A35" s="186">
        <v>32</v>
      </c>
      <c r="B35" s="190" t="s">
        <v>269</v>
      </c>
      <c r="C35" s="192">
        <v>5</v>
      </c>
      <c r="D35" s="189">
        <v>37280.425</v>
      </c>
      <c r="E35" s="189">
        <v>37280.42847222222</v>
      </c>
    </row>
    <row r="36" spans="1:5" s="190" customFormat="1" ht="12.75" hidden="1" outlineLevel="3">
      <c r="A36" s="186">
        <v>33</v>
      </c>
      <c r="B36" s="190" t="s">
        <v>268</v>
      </c>
      <c r="C36" s="192">
        <v>1</v>
      </c>
      <c r="D36" s="189">
        <v>37280.42847222222</v>
      </c>
      <c r="E36" s="189">
        <v>37280.42916666667</v>
      </c>
    </row>
    <row r="37" spans="1:5" s="190" customFormat="1" ht="12.75" hidden="1" outlineLevel="3">
      <c r="A37" s="186">
        <v>34</v>
      </c>
      <c r="B37" s="190" t="s">
        <v>270</v>
      </c>
      <c r="C37" s="192">
        <v>5</v>
      </c>
      <c r="D37" s="189">
        <v>37280.42916666667</v>
      </c>
      <c r="E37" s="189">
        <v>37280.43263888889</v>
      </c>
    </row>
    <row r="38" spans="1:5" s="190" customFormat="1" ht="12.75" hidden="1" outlineLevel="3">
      <c r="A38" s="186">
        <v>35</v>
      </c>
      <c r="B38" s="190" t="s">
        <v>268</v>
      </c>
      <c r="C38" s="192">
        <v>1</v>
      </c>
      <c r="D38" s="189">
        <v>37280.43263888889</v>
      </c>
      <c r="E38" s="189">
        <v>37280.433333333334</v>
      </c>
    </row>
    <row r="39" spans="1:5" s="190" customFormat="1" ht="12.75" hidden="1" outlineLevel="3">
      <c r="A39" s="186">
        <v>36</v>
      </c>
      <c r="B39" s="190" t="s">
        <v>271</v>
      </c>
      <c r="C39" s="192">
        <v>5</v>
      </c>
      <c r="D39" s="189">
        <v>37280.433333333334</v>
      </c>
      <c r="E39" s="189">
        <v>37280.43680555555</v>
      </c>
    </row>
    <row r="40" spans="1:5" s="190" customFormat="1" ht="12.75" hidden="1" outlineLevel="2">
      <c r="A40" s="186">
        <v>37</v>
      </c>
      <c r="B40" s="190" t="s">
        <v>272</v>
      </c>
      <c r="C40" s="192">
        <v>5</v>
      </c>
      <c r="D40" s="189">
        <v>37280.43680555555</v>
      </c>
      <c r="E40" s="189">
        <v>37280.44027777778</v>
      </c>
    </row>
    <row r="41" spans="1:6" s="190" customFormat="1" ht="12.75" outlineLevel="1" collapsed="1">
      <c r="A41" s="186">
        <v>38</v>
      </c>
      <c r="B41" s="190" t="s">
        <v>273</v>
      </c>
      <c r="C41" s="188" t="s">
        <v>283</v>
      </c>
      <c r="D41" s="189">
        <v>37280.44027777778</v>
      </c>
      <c r="E41" s="189">
        <v>37281.44027777778</v>
      </c>
      <c r="F41" s="191"/>
    </row>
    <row r="42" spans="1:6" s="190" customFormat="1" ht="12.75" outlineLevel="1">
      <c r="A42" s="186">
        <v>39</v>
      </c>
      <c r="B42" s="190" t="s">
        <v>284</v>
      </c>
      <c r="C42" s="188">
        <v>1</v>
      </c>
      <c r="D42" s="189">
        <v>37281.44027777778</v>
      </c>
      <c r="E42" s="189">
        <v>37281.481944444444</v>
      </c>
      <c r="F42" s="191"/>
    </row>
    <row r="43" spans="1:6" s="190" customFormat="1" ht="12.75">
      <c r="A43" s="186">
        <v>40</v>
      </c>
      <c r="B43" s="187" t="s">
        <v>285</v>
      </c>
      <c r="C43" s="188" t="s">
        <v>286</v>
      </c>
      <c r="D43" s="189">
        <v>37281.481944444444</v>
      </c>
      <c r="E43" s="189">
        <v>37295.40555555555</v>
      </c>
      <c r="F43" s="191"/>
    </row>
    <row r="44" spans="1:5" s="190" customFormat="1" ht="12.75" outlineLevel="1">
      <c r="A44" s="186">
        <v>41</v>
      </c>
      <c r="B44" s="190" t="s">
        <v>287</v>
      </c>
      <c r="C44" s="192">
        <v>92</v>
      </c>
      <c r="D44" s="189">
        <v>37281.481944444444</v>
      </c>
      <c r="E44" s="189">
        <v>37281.5875</v>
      </c>
    </row>
    <row r="45" spans="1:5" s="190" customFormat="1" ht="12.75" hidden="1" outlineLevel="2">
      <c r="A45" s="186">
        <v>42</v>
      </c>
      <c r="B45" s="190" t="s">
        <v>263</v>
      </c>
      <c r="C45" s="192">
        <v>10</v>
      </c>
      <c r="D45" s="189">
        <v>37281.481944444444</v>
      </c>
      <c r="E45" s="189">
        <v>37281.48888888889</v>
      </c>
    </row>
    <row r="46" spans="1:5" s="190" customFormat="1" ht="12.75" hidden="1" outlineLevel="2">
      <c r="A46" s="186">
        <v>43</v>
      </c>
      <c r="B46" s="190" t="s">
        <v>264</v>
      </c>
      <c r="C46" s="192">
        <v>5</v>
      </c>
      <c r="D46" s="189">
        <v>37281.48888888889</v>
      </c>
      <c r="E46" s="189">
        <v>37281.49236111111</v>
      </c>
    </row>
    <row r="47" spans="1:5" s="190" customFormat="1" ht="12.75" hidden="1" outlineLevel="2">
      <c r="A47" s="186">
        <v>44</v>
      </c>
      <c r="B47" s="190" t="s">
        <v>288</v>
      </c>
      <c r="C47" s="192">
        <v>72</v>
      </c>
      <c r="D47" s="189">
        <v>37281.49236111111</v>
      </c>
      <c r="E47" s="189">
        <v>37281.584027777775</v>
      </c>
    </row>
    <row r="48" spans="1:5" s="190" customFormat="1" ht="12.75" hidden="1" outlineLevel="2">
      <c r="A48" s="186">
        <v>45</v>
      </c>
      <c r="B48" s="190" t="s">
        <v>278</v>
      </c>
      <c r="C48" s="192">
        <v>2</v>
      </c>
      <c r="D48" s="189">
        <v>37281.49236111111</v>
      </c>
      <c r="E48" s="189">
        <v>37281.49375</v>
      </c>
    </row>
    <row r="49" spans="1:5" s="190" customFormat="1" ht="12.75" hidden="1" outlineLevel="2">
      <c r="A49" s="186">
        <v>46</v>
      </c>
      <c r="B49" s="190" t="s">
        <v>279</v>
      </c>
      <c r="C49" s="192">
        <v>5</v>
      </c>
      <c r="D49" s="189">
        <v>37281.49375</v>
      </c>
      <c r="E49" s="189">
        <v>37281.49722222222</v>
      </c>
    </row>
    <row r="50" spans="1:6" s="190" customFormat="1" ht="12.75" hidden="1" outlineLevel="2">
      <c r="A50" s="186">
        <v>47</v>
      </c>
      <c r="B50" s="190" t="s">
        <v>280</v>
      </c>
      <c r="C50" s="188">
        <v>1</v>
      </c>
      <c r="D50" s="189">
        <v>37281.49722222222</v>
      </c>
      <c r="E50" s="189">
        <v>37281.580555555556</v>
      </c>
      <c r="F50" s="191"/>
    </row>
    <row r="51" spans="1:5" s="190" customFormat="1" ht="12.75" hidden="1" outlineLevel="2">
      <c r="A51" s="186">
        <v>48</v>
      </c>
      <c r="B51" s="190" t="s">
        <v>281</v>
      </c>
      <c r="C51" s="192">
        <v>5</v>
      </c>
      <c r="D51" s="189">
        <v>37281.580555555556</v>
      </c>
      <c r="E51" s="189">
        <v>37281.584027777775</v>
      </c>
    </row>
    <row r="52" spans="1:5" s="190" customFormat="1" ht="12.75" hidden="1" outlineLevel="2">
      <c r="A52" s="186">
        <v>49</v>
      </c>
      <c r="B52" s="190" t="s">
        <v>272</v>
      </c>
      <c r="C52" s="192">
        <v>5</v>
      </c>
      <c r="D52" s="189">
        <v>37281.584027777775</v>
      </c>
      <c r="E52" s="189">
        <v>37281.5875</v>
      </c>
    </row>
    <row r="53" spans="1:6" s="190" customFormat="1" ht="12.75" outlineLevel="1" collapsed="1">
      <c r="A53" s="186">
        <v>50</v>
      </c>
      <c r="B53" s="190" t="s">
        <v>273</v>
      </c>
      <c r="C53" s="188" t="s">
        <v>289</v>
      </c>
      <c r="D53" s="189">
        <v>37281.584027777775</v>
      </c>
      <c r="E53" s="189">
        <v>37287.584027777775</v>
      </c>
      <c r="F53" s="191"/>
    </row>
    <row r="54" spans="1:5" s="190" customFormat="1" ht="12.75" outlineLevel="1">
      <c r="A54" s="186">
        <v>51</v>
      </c>
      <c r="B54" s="190" t="s">
        <v>290</v>
      </c>
      <c r="C54" s="192">
        <v>92</v>
      </c>
      <c r="D54" s="189">
        <v>37287.584027777775</v>
      </c>
      <c r="E54" s="189">
        <v>37287.64791666667</v>
      </c>
    </row>
    <row r="55" spans="1:5" s="190" customFormat="1" ht="12.75" hidden="1" outlineLevel="2">
      <c r="A55" s="186">
        <v>52</v>
      </c>
      <c r="B55" s="190" t="s">
        <v>263</v>
      </c>
      <c r="C55" s="192">
        <v>10</v>
      </c>
      <c r="D55" s="189">
        <v>37287.584027777775</v>
      </c>
      <c r="E55" s="189">
        <v>37287.59097222222</v>
      </c>
    </row>
    <row r="56" spans="1:5" s="190" customFormat="1" ht="12.75" hidden="1" outlineLevel="2">
      <c r="A56" s="186">
        <v>53</v>
      </c>
      <c r="B56" s="190" t="s">
        <v>264</v>
      </c>
      <c r="C56" s="192">
        <v>5</v>
      </c>
      <c r="D56" s="189">
        <v>37287.59097222222</v>
      </c>
      <c r="E56" s="189">
        <v>37287.59444444445</v>
      </c>
    </row>
    <row r="57" spans="1:5" s="190" customFormat="1" ht="12.75" hidden="1" outlineLevel="2">
      <c r="A57" s="186">
        <v>54</v>
      </c>
      <c r="B57" s="190" t="s">
        <v>288</v>
      </c>
      <c r="C57" s="192">
        <v>72</v>
      </c>
      <c r="D57" s="189">
        <v>37287.59444444445</v>
      </c>
      <c r="E57" s="189">
        <v>37287.64444444444</v>
      </c>
    </row>
    <row r="58" spans="1:5" s="190" customFormat="1" ht="12.75" hidden="1" outlineLevel="2">
      <c r="A58" s="186">
        <v>55</v>
      </c>
      <c r="B58" s="190" t="s">
        <v>278</v>
      </c>
      <c r="C58" s="192">
        <v>2</v>
      </c>
      <c r="D58" s="189">
        <v>37287.59444444445</v>
      </c>
      <c r="E58" s="189">
        <v>37287.59583333333</v>
      </c>
    </row>
    <row r="59" spans="1:5" s="190" customFormat="1" ht="12.75" hidden="1" outlineLevel="2">
      <c r="A59" s="186">
        <v>56</v>
      </c>
      <c r="B59" s="190" t="s">
        <v>279</v>
      </c>
      <c r="C59" s="192">
        <v>5</v>
      </c>
      <c r="D59" s="189">
        <v>37287.59583333333</v>
      </c>
      <c r="E59" s="189">
        <v>37287.59930555556</v>
      </c>
    </row>
    <row r="60" spans="1:6" s="190" customFormat="1" ht="12.75" hidden="1" outlineLevel="2">
      <c r="A60" s="186">
        <v>57</v>
      </c>
      <c r="B60" s="190" t="s">
        <v>280</v>
      </c>
      <c r="C60" s="188">
        <v>1</v>
      </c>
      <c r="D60" s="189">
        <v>37287.59930555556</v>
      </c>
      <c r="E60" s="189">
        <v>37287.64097222222</v>
      </c>
      <c r="F60" s="191"/>
    </row>
    <row r="61" spans="1:5" s="190" customFormat="1" ht="12.75" hidden="1" outlineLevel="2">
      <c r="A61" s="186">
        <v>58</v>
      </c>
      <c r="B61" s="190" t="s">
        <v>281</v>
      </c>
      <c r="C61" s="192">
        <v>5</v>
      </c>
      <c r="D61" s="189">
        <v>37287.64097222222</v>
      </c>
      <c r="E61" s="189">
        <v>37287.64444444444</v>
      </c>
    </row>
    <row r="62" spans="1:5" s="190" customFormat="1" ht="12.75" hidden="1" outlineLevel="2">
      <c r="A62" s="186">
        <v>59</v>
      </c>
      <c r="B62" s="190" t="s">
        <v>272</v>
      </c>
      <c r="C62" s="192">
        <v>5</v>
      </c>
      <c r="D62" s="189">
        <v>37287.64444444444</v>
      </c>
      <c r="E62" s="189">
        <v>37287.64791666667</v>
      </c>
    </row>
    <row r="63" spans="1:6" s="190" customFormat="1" ht="12.75" outlineLevel="1" collapsed="1">
      <c r="A63" s="186">
        <v>60</v>
      </c>
      <c r="B63" s="190" t="s">
        <v>273</v>
      </c>
      <c r="C63" s="188" t="s">
        <v>289</v>
      </c>
      <c r="D63" s="189">
        <v>37287.64791666667</v>
      </c>
      <c r="E63" s="189">
        <v>37293.64791666667</v>
      </c>
      <c r="F63" s="191"/>
    </row>
    <row r="64" spans="1:5" s="190" customFormat="1" ht="12.75" outlineLevel="1">
      <c r="A64" s="186">
        <v>61</v>
      </c>
      <c r="B64" s="190" t="s">
        <v>291</v>
      </c>
      <c r="C64" s="192">
        <v>78</v>
      </c>
      <c r="D64" s="189">
        <v>37293.64791666667</v>
      </c>
      <c r="E64" s="189">
        <v>37293.70208333333</v>
      </c>
    </row>
    <row r="65" spans="1:5" s="190" customFormat="1" ht="12.75" hidden="1" outlineLevel="2">
      <c r="A65" s="186">
        <v>62</v>
      </c>
      <c r="B65" s="190" t="s">
        <v>263</v>
      </c>
      <c r="C65" s="192">
        <v>10</v>
      </c>
      <c r="D65" s="189">
        <v>37293.64791666667</v>
      </c>
      <c r="E65" s="189">
        <v>37293.654861111114</v>
      </c>
    </row>
    <row r="66" spans="1:5" s="190" customFormat="1" ht="12.75" hidden="1" outlineLevel="2">
      <c r="A66" s="186">
        <v>63</v>
      </c>
      <c r="B66" s="190" t="s">
        <v>264</v>
      </c>
      <c r="C66" s="192">
        <v>5</v>
      </c>
      <c r="D66" s="189">
        <v>37293.654861111114</v>
      </c>
      <c r="E66" s="189">
        <v>37293.65833333333</v>
      </c>
    </row>
    <row r="67" spans="1:5" s="190" customFormat="1" ht="12.75" hidden="1" outlineLevel="2">
      <c r="A67" s="186">
        <v>64</v>
      </c>
      <c r="B67" s="190" t="s">
        <v>288</v>
      </c>
      <c r="C67" s="193">
        <v>0.5</v>
      </c>
      <c r="D67" s="189">
        <v>37293.65833333333</v>
      </c>
      <c r="E67" s="189">
        <v>37293.67847222222</v>
      </c>
    </row>
    <row r="68" spans="1:5" s="190" customFormat="1" ht="12.75" hidden="1" outlineLevel="3">
      <c r="A68" s="186">
        <v>65</v>
      </c>
      <c r="B68" s="190" t="s">
        <v>292</v>
      </c>
      <c r="C68" s="192">
        <v>2</v>
      </c>
      <c r="D68" s="189">
        <v>37293.65833333333</v>
      </c>
      <c r="E68" s="189">
        <v>37293.65972222222</v>
      </c>
    </row>
    <row r="69" spans="1:5" s="190" customFormat="1" ht="12.75" hidden="1" outlineLevel="3">
      <c r="A69" s="186">
        <v>66</v>
      </c>
      <c r="B69" s="190" t="s">
        <v>269</v>
      </c>
      <c r="C69" s="192">
        <v>5</v>
      </c>
      <c r="D69" s="189">
        <v>37293.65972222222</v>
      </c>
      <c r="E69" s="189">
        <v>37293.663194444445</v>
      </c>
    </row>
    <row r="70" spans="1:5" s="190" customFormat="1" ht="12.75" hidden="1" outlineLevel="3">
      <c r="A70" s="186">
        <v>67</v>
      </c>
      <c r="B70" s="190" t="s">
        <v>293</v>
      </c>
      <c r="C70" s="192">
        <v>10</v>
      </c>
      <c r="D70" s="189">
        <v>37293.663194444445</v>
      </c>
      <c r="E70" s="189">
        <v>37293.67152777778</v>
      </c>
    </row>
    <row r="71" spans="1:5" s="190" customFormat="1" ht="12.75" hidden="1" outlineLevel="3">
      <c r="A71" s="186">
        <v>68</v>
      </c>
      <c r="B71" s="190" t="s">
        <v>270</v>
      </c>
      <c r="C71" s="192">
        <v>5</v>
      </c>
      <c r="D71" s="189">
        <v>37293.67152777778</v>
      </c>
      <c r="E71" s="189">
        <v>37293.675</v>
      </c>
    </row>
    <row r="72" spans="1:5" s="190" customFormat="1" ht="12.75" hidden="1" outlineLevel="3">
      <c r="A72" s="186">
        <v>69</v>
      </c>
      <c r="B72" s="190" t="s">
        <v>281</v>
      </c>
      <c r="C72" s="192">
        <v>5</v>
      </c>
      <c r="D72" s="189">
        <v>37293.675</v>
      </c>
      <c r="E72" s="189">
        <v>37293.67847222222</v>
      </c>
    </row>
    <row r="73" spans="1:5" s="190" customFormat="1" ht="12.75" hidden="1" outlineLevel="2">
      <c r="A73" s="186">
        <v>70</v>
      </c>
      <c r="B73" s="190" t="s">
        <v>294</v>
      </c>
      <c r="C73" s="192">
        <v>29</v>
      </c>
      <c r="D73" s="189">
        <v>37293.67847222222</v>
      </c>
      <c r="E73" s="189">
        <v>37293.69861111111</v>
      </c>
    </row>
    <row r="74" spans="1:5" s="190" customFormat="1" ht="12.75" hidden="1" outlineLevel="3">
      <c r="A74" s="186">
        <v>71</v>
      </c>
      <c r="B74" s="190" t="s">
        <v>292</v>
      </c>
      <c r="C74" s="192">
        <v>2</v>
      </c>
      <c r="D74" s="189">
        <v>37293.67847222222</v>
      </c>
      <c r="E74" s="189">
        <v>37293.67986111111</v>
      </c>
    </row>
    <row r="75" spans="1:5" s="190" customFormat="1" ht="12.75" hidden="1" outlineLevel="3">
      <c r="A75" s="186">
        <v>72</v>
      </c>
      <c r="B75" s="190" t="s">
        <v>269</v>
      </c>
      <c r="C75" s="192">
        <v>5</v>
      </c>
      <c r="D75" s="189">
        <v>37293.67986111111</v>
      </c>
      <c r="E75" s="189">
        <v>37293.683333333334</v>
      </c>
    </row>
    <row r="76" spans="1:5" s="190" customFormat="1" ht="12.75" hidden="1" outlineLevel="3">
      <c r="A76" s="186">
        <v>73</v>
      </c>
      <c r="B76" s="190" t="s">
        <v>293</v>
      </c>
      <c r="C76" s="192">
        <v>10</v>
      </c>
      <c r="D76" s="189">
        <v>37293.683333333334</v>
      </c>
      <c r="E76" s="189">
        <v>37293.691666666666</v>
      </c>
    </row>
    <row r="77" spans="1:5" s="190" customFormat="1" ht="12.75" hidden="1" outlineLevel="3">
      <c r="A77" s="186">
        <v>74</v>
      </c>
      <c r="B77" s="190" t="s">
        <v>270</v>
      </c>
      <c r="C77" s="192">
        <v>5</v>
      </c>
      <c r="D77" s="189">
        <v>37293.691666666666</v>
      </c>
      <c r="E77" s="189">
        <v>37293.69513888889</v>
      </c>
    </row>
    <row r="78" spans="1:5" s="190" customFormat="1" ht="12.75" hidden="1" outlineLevel="3">
      <c r="A78" s="186">
        <v>75</v>
      </c>
      <c r="B78" s="190" t="s">
        <v>281</v>
      </c>
      <c r="C78" s="192">
        <v>5</v>
      </c>
      <c r="D78" s="189">
        <v>37293.69513888889</v>
      </c>
      <c r="E78" s="189">
        <v>37293.69861111111</v>
      </c>
    </row>
    <row r="79" spans="1:5" s="190" customFormat="1" ht="12.75" hidden="1" outlineLevel="2">
      <c r="A79" s="186">
        <v>76</v>
      </c>
      <c r="B79" s="190" t="s">
        <v>272</v>
      </c>
      <c r="C79" s="192">
        <v>5</v>
      </c>
      <c r="D79" s="189">
        <v>37293.69861111111</v>
      </c>
      <c r="E79" s="189">
        <v>37293.70208333333</v>
      </c>
    </row>
    <row r="80" spans="1:6" s="190" customFormat="1" ht="12.75" outlineLevel="1" collapsed="1">
      <c r="A80" s="186">
        <v>77</v>
      </c>
      <c r="B80" s="190" t="s">
        <v>273</v>
      </c>
      <c r="C80" s="188" t="s">
        <v>283</v>
      </c>
      <c r="D80" s="189">
        <v>37293.70208333333</v>
      </c>
      <c r="E80" s="189">
        <v>37294.70208333333</v>
      </c>
      <c r="F80" s="191"/>
    </row>
    <row r="81" spans="1:6" s="190" customFormat="1" ht="12.75" outlineLevel="1">
      <c r="A81" s="186">
        <v>78</v>
      </c>
      <c r="B81" s="190" t="s">
        <v>295</v>
      </c>
      <c r="C81" s="188">
        <v>0.8833333333333333</v>
      </c>
      <c r="D81" s="189">
        <v>37294.70208333333</v>
      </c>
      <c r="E81" s="189">
        <v>37295.36388888889</v>
      </c>
      <c r="F81" s="191"/>
    </row>
    <row r="82" spans="1:5" s="190" customFormat="1" ht="12.75" hidden="1" outlineLevel="2">
      <c r="A82" s="186">
        <v>79</v>
      </c>
      <c r="B82" s="190" t="s">
        <v>263</v>
      </c>
      <c r="C82" s="192">
        <v>10</v>
      </c>
      <c r="D82" s="189">
        <v>37294.70208333333</v>
      </c>
      <c r="E82" s="189">
        <v>37295.334027777775</v>
      </c>
    </row>
    <row r="83" spans="1:5" s="190" customFormat="1" ht="12.75" hidden="1" outlineLevel="2">
      <c r="A83" s="186">
        <v>80</v>
      </c>
      <c r="B83" s="190" t="s">
        <v>264</v>
      </c>
      <c r="C83" s="192">
        <v>5</v>
      </c>
      <c r="D83" s="189">
        <v>37295.334027777775</v>
      </c>
      <c r="E83" s="189">
        <v>37295.3375</v>
      </c>
    </row>
    <row r="84" spans="1:5" s="190" customFormat="1" ht="12.75" hidden="1" outlineLevel="2">
      <c r="A84" s="186">
        <v>81</v>
      </c>
      <c r="B84" s="190" t="s">
        <v>296</v>
      </c>
      <c r="C84" s="193">
        <v>0.5</v>
      </c>
      <c r="D84" s="189">
        <v>37295.3375</v>
      </c>
      <c r="E84" s="189">
        <v>37295.36041666667</v>
      </c>
    </row>
    <row r="85" spans="1:5" s="190" customFormat="1" ht="12.75" hidden="1" outlineLevel="2">
      <c r="A85" s="186">
        <v>82</v>
      </c>
      <c r="B85" s="190" t="s">
        <v>266</v>
      </c>
      <c r="C85" s="192">
        <v>10</v>
      </c>
      <c r="D85" s="189">
        <v>37295.3375</v>
      </c>
      <c r="E85" s="189">
        <v>37295.34444444445</v>
      </c>
    </row>
    <row r="86" spans="1:5" s="190" customFormat="1" ht="12.75" hidden="1" outlineLevel="2">
      <c r="A86" s="186">
        <v>83</v>
      </c>
      <c r="B86" s="190" t="s">
        <v>267</v>
      </c>
      <c r="C86" s="192">
        <v>2</v>
      </c>
      <c r="D86" s="189">
        <v>37295.34444444445</v>
      </c>
      <c r="E86" s="189">
        <v>37295.34583333333</v>
      </c>
    </row>
    <row r="87" spans="1:5" s="190" customFormat="1" ht="12.75" hidden="1" outlineLevel="2">
      <c r="A87" s="186">
        <v>84</v>
      </c>
      <c r="B87" s="190" t="s">
        <v>268</v>
      </c>
      <c r="C87" s="192">
        <v>2</v>
      </c>
      <c r="D87" s="189">
        <v>37295.34583333333</v>
      </c>
      <c r="E87" s="189">
        <v>37295.34722222222</v>
      </c>
    </row>
    <row r="88" spans="1:5" s="190" customFormat="1" ht="12.75" hidden="1" outlineLevel="2">
      <c r="A88" s="186">
        <v>85</v>
      </c>
      <c r="B88" s="190" t="s">
        <v>269</v>
      </c>
      <c r="C88" s="192">
        <v>5</v>
      </c>
      <c r="D88" s="189">
        <v>37295.34722222222</v>
      </c>
      <c r="E88" s="189">
        <v>37295.350694444445</v>
      </c>
    </row>
    <row r="89" spans="1:5" s="190" customFormat="1" ht="12.75" hidden="1" outlineLevel="2">
      <c r="A89" s="186">
        <v>86</v>
      </c>
      <c r="B89" s="190" t="s">
        <v>268</v>
      </c>
      <c r="C89" s="192">
        <v>2</v>
      </c>
      <c r="D89" s="189">
        <v>37295.350694444445</v>
      </c>
      <c r="E89" s="189">
        <v>37295.35208333333</v>
      </c>
    </row>
    <row r="90" spans="1:5" s="190" customFormat="1" ht="12.75" hidden="1" outlineLevel="2">
      <c r="A90" s="186">
        <v>87</v>
      </c>
      <c r="B90" s="190" t="s">
        <v>270</v>
      </c>
      <c r="C90" s="192">
        <v>5</v>
      </c>
      <c r="D90" s="189">
        <v>37295.35208333333</v>
      </c>
      <c r="E90" s="189">
        <v>37295.35555555556</v>
      </c>
    </row>
    <row r="91" spans="1:5" s="190" customFormat="1" ht="12.75" hidden="1" outlineLevel="2">
      <c r="A91" s="186">
        <v>88</v>
      </c>
      <c r="B91" s="190" t="s">
        <v>268</v>
      </c>
      <c r="C91" s="192">
        <v>2</v>
      </c>
      <c r="D91" s="189">
        <v>37295.35555555556</v>
      </c>
      <c r="E91" s="189">
        <v>37295.356944444444</v>
      </c>
    </row>
    <row r="92" spans="1:5" s="190" customFormat="1" ht="12.75" hidden="1" outlineLevel="2">
      <c r="A92" s="186">
        <v>89</v>
      </c>
      <c r="B92" s="190" t="s">
        <v>271</v>
      </c>
      <c r="C92" s="192">
        <v>5</v>
      </c>
      <c r="D92" s="189">
        <v>37295.356944444444</v>
      </c>
      <c r="E92" s="189">
        <v>37295.36041666667</v>
      </c>
    </row>
    <row r="93" spans="1:5" s="190" customFormat="1" ht="12.75" hidden="1" outlineLevel="2">
      <c r="A93" s="186">
        <v>90</v>
      </c>
      <c r="B93" s="190" t="s">
        <v>272</v>
      </c>
      <c r="C93" s="192">
        <v>5</v>
      </c>
      <c r="D93" s="189">
        <v>37295.36041666667</v>
      </c>
      <c r="E93" s="189">
        <v>37295.36388888889</v>
      </c>
    </row>
    <row r="94" spans="1:6" s="190" customFormat="1" ht="12.75" outlineLevel="1" collapsed="1">
      <c r="A94" s="186">
        <v>91</v>
      </c>
      <c r="B94" s="190" t="s">
        <v>284</v>
      </c>
      <c r="C94" s="188">
        <v>1</v>
      </c>
      <c r="D94" s="189">
        <v>37295.36388888889</v>
      </c>
      <c r="E94" s="189">
        <v>37295.40555555555</v>
      </c>
      <c r="F94" s="191"/>
    </row>
    <row r="95" spans="1:6" s="190" customFormat="1" ht="12.75">
      <c r="A95" s="186">
        <v>92</v>
      </c>
      <c r="B95" s="187" t="s">
        <v>297</v>
      </c>
      <c r="C95" s="188" t="s">
        <v>298</v>
      </c>
      <c r="D95" s="189">
        <v>37295.40555555555</v>
      </c>
      <c r="E95" s="189">
        <v>37315.575</v>
      </c>
      <c r="F95" s="191"/>
    </row>
    <row r="96" spans="1:6" s="190" customFormat="1" ht="12.75" hidden="1" outlineLevel="1">
      <c r="A96" s="186">
        <v>93</v>
      </c>
      <c r="B96" s="190" t="s">
        <v>273</v>
      </c>
      <c r="C96" s="188" t="s">
        <v>289</v>
      </c>
      <c r="D96" s="189">
        <v>37295.40555555555</v>
      </c>
      <c r="E96" s="189">
        <v>37301.40555555555</v>
      </c>
      <c r="F96" s="191"/>
    </row>
    <row r="97" spans="1:5" s="190" customFormat="1" ht="12.75" hidden="1" outlineLevel="1">
      <c r="A97" s="186">
        <v>94</v>
      </c>
      <c r="B97" s="190" t="s">
        <v>299</v>
      </c>
      <c r="C97" s="192">
        <v>72</v>
      </c>
      <c r="D97" s="189">
        <v>37301.40555555555</v>
      </c>
      <c r="E97" s="189">
        <v>37301.455555555556</v>
      </c>
    </row>
    <row r="98" spans="1:5" s="190" customFormat="1" ht="12.75" hidden="1" outlineLevel="2">
      <c r="A98" s="186">
        <v>95</v>
      </c>
      <c r="B98" s="190" t="s">
        <v>263</v>
      </c>
      <c r="C98" s="192">
        <v>10</v>
      </c>
      <c r="D98" s="189">
        <v>37301.40555555555</v>
      </c>
      <c r="E98" s="189">
        <v>37301.4125</v>
      </c>
    </row>
    <row r="99" spans="1:5" s="190" customFormat="1" ht="12.75" hidden="1" outlineLevel="2">
      <c r="A99" s="186">
        <v>96</v>
      </c>
      <c r="B99" s="190" t="s">
        <v>276</v>
      </c>
      <c r="C99" s="192">
        <v>10</v>
      </c>
      <c r="D99" s="189">
        <v>37301.4125</v>
      </c>
      <c r="E99" s="189">
        <v>37301.419444444444</v>
      </c>
    </row>
    <row r="100" spans="1:5" s="190" customFormat="1" ht="12.75" hidden="1" outlineLevel="2">
      <c r="A100" s="186">
        <v>97</v>
      </c>
      <c r="B100" s="190" t="s">
        <v>264</v>
      </c>
      <c r="C100" s="192">
        <v>5</v>
      </c>
      <c r="D100" s="189">
        <v>37301.419444444444</v>
      </c>
      <c r="E100" s="189">
        <v>37301.42291666667</v>
      </c>
    </row>
    <row r="101" spans="1:5" s="190" customFormat="1" ht="12.75" hidden="1" outlineLevel="2">
      <c r="A101" s="186">
        <v>98</v>
      </c>
      <c r="B101" s="190" t="s">
        <v>277</v>
      </c>
      <c r="C101" s="192">
        <v>42</v>
      </c>
      <c r="D101" s="189">
        <v>37301.42291666667</v>
      </c>
      <c r="E101" s="189">
        <v>37301.45208333333</v>
      </c>
    </row>
    <row r="102" spans="1:5" s="190" customFormat="1" ht="12.75" hidden="1" outlineLevel="3">
      <c r="A102" s="186">
        <v>99</v>
      </c>
      <c r="B102" s="190" t="s">
        <v>278</v>
      </c>
      <c r="C102" s="192">
        <v>2</v>
      </c>
      <c r="D102" s="189">
        <v>37301.42291666667</v>
      </c>
      <c r="E102" s="189">
        <v>37301.424305555556</v>
      </c>
    </row>
    <row r="103" spans="1:5" s="190" customFormat="1" ht="12.75" hidden="1" outlineLevel="3">
      <c r="A103" s="186">
        <v>100</v>
      </c>
      <c r="B103" s="190" t="s">
        <v>279</v>
      </c>
      <c r="C103" s="192">
        <v>5</v>
      </c>
      <c r="D103" s="189">
        <v>37301.424305555556</v>
      </c>
      <c r="E103" s="189">
        <v>37301.427777777775</v>
      </c>
    </row>
    <row r="104" spans="1:5" s="190" customFormat="1" ht="12.75" hidden="1" outlineLevel="3">
      <c r="A104" s="186">
        <v>101</v>
      </c>
      <c r="B104" s="190" t="s">
        <v>280</v>
      </c>
      <c r="C104" s="193">
        <v>0.5</v>
      </c>
      <c r="D104" s="189">
        <v>37301.427777777775</v>
      </c>
      <c r="E104" s="189">
        <v>37301.44861111111</v>
      </c>
    </row>
    <row r="105" spans="1:5" s="190" customFormat="1" ht="12.75" hidden="1" outlineLevel="3">
      <c r="A105" s="186">
        <v>102</v>
      </c>
      <c r="B105" s="190" t="s">
        <v>281</v>
      </c>
      <c r="C105" s="192">
        <v>5</v>
      </c>
      <c r="D105" s="189">
        <v>37301.44861111111</v>
      </c>
      <c r="E105" s="189">
        <v>37301.45208333333</v>
      </c>
    </row>
    <row r="106" spans="1:5" s="190" customFormat="1" ht="12.75" hidden="1" outlineLevel="2">
      <c r="A106" s="186">
        <v>103</v>
      </c>
      <c r="B106" s="190" t="s">
        <v>272</v>
      </c>
      <c r="C106" s="192">
        <v>5</v>
      </c>
      <c r="D106" s="189">
        <v>37301.45208333333</v>
      </c>
      <c r="E106" s="189">
        <v>37301.455555555556</v>
      </c>
    </row>
    <row r="107" spans="1:6" s="190" customFormat="1" ht="12.75" hidden="1" outlineLevel="1" collapsed="1">
      <c r="A107" s="186">
        <v>104</v>
      </c>
      <c r="B107" s="190" t="s">
        <v>273</v>
      </c>
      <c r="C107" s="188" t="s">
        <v>257</v>
      </c>
      <c r="D107" s="189">
        <v>37301.455555555556</v>
      </c>
      <c r="E107" s="189">
        <v>37308.455555555556</v>
      </c>
      <c r="F107" s="191"/>
    </row>
    <row r="108" spans="1:5" s="190" customFormat="1" ht="12.75" hidden="1" outlineLevel="1">
      <c r="A108" s="186">
        <v>105</v>
      </c>
      <c r="B108" s="190" t="s">
        <v>300</v>
      </c>
      <c r="C108" s="188">
        <v>1</v>
      </c>
      <c r="D108" s="189">
        <v>37308.455555555556</v>
      </c>
      <c r="E108" s="189">
        <v>37308.49166666667</v>
      </c>
    </row>
    <row r="109" spans="1:5" s="190" customFormat="1" ht="12.75" hidden="1" outlineLevel="1">
      <c r="A109" s="186">
        <v>106</v>
      </c>
      <c r="B109" s="190" t="s">
        <v>263</v>
      </c>
      <c r="C109" s="192">
        <v>5</v>
      </c>
      <c r="D109" s="189">
        <v>37308.455555555556</v>
      </c>
      <c r="E109" s="189">
        <v>37308.459027777775</v>
      </c>
    </row>
    <row r="110" spans="1:5" s="190" customFormat="1" ht="12.75" hidden="1" outlineLevel="1">
      <c r="A110" s="186">
        <v>107</v>
      </c>
      <c r="B110" s="190" t="s">
        <v>276</v>
      </c>
      <c r="C110" s="192">
        <v>10</v>
      </c>
      <c r="D110" s="189">
        <v>37308.459027777775</v>
      </c>
      <c r="E110" s="189">
        <v>37308.46597222222</v>
      </c>
    </row>
    <row r="111" spans="1:5" s="190" customFormat="1" ht="12.75" hidden="1" outlineLevel="1">
      <c r="A111" s="186">
        <v>108</v>
      </c>
      <c r="B111" s="190" t="s">
        <v>264</v>
      </c>
      <c r="C111" s="192">
        <v>5</v>
      </c>
      <c r="D111" s="189">
        <v>37308.455555555556</v>
      </c>
      <c r="E111" s="189">
        <v>37308.459027777775</v>
      </c>
    </row>
    <row r="112" spans="1:5" s="190" customFormat="1" ht="12.75" hidden="1" outlineLevel="1">
      <c r="A112" s="186">
        <v>109</v>
      </c>
      <c r="B112" s="190" t="s">
        <v>301</v>
      </c>
      <c r="C112" s="192">
        <v>42</v>
      </c>
      <c r="D112" s="189">
        <v>37308.459027777775</v>
      </c>
      <c r="E112" s="189">
        <v>37308.48819444444</v>
      </c>
    </row>
    <row r="113" spans="1:7" s="194" customFormat="1" ht="12.75" hidden="1" outlineLevel="2">
      <c r="A113" s="194">
        <v>110</v>
      </c>
      <c r="B113" s="194" t="s">
        <v>278</v>
      </c>
      <c r="C113" s="192">
        <v>2</v>
      </c>
      <c r="D113" s="189">
        <v>37308.459027777775</v>
      </c>
      <c r="E113" s="189">
        <v>37308.46041666667</v>
      </c>
      <c r="G113" s="190"/>
    </row>
    <row r="114" spans="1:7" s="194" customFormat="1" ht="12.75" hidden="1" outlineLevel="2">
      <c r="A114" s="194">
        <v>111</v>
      </c>
      <c r="B114" s="194" t="s">
        <v>279</v>
      </c>
      <c r="C114" s="192">
        <v>5</v>
      </c>
      <c r="D114" s="189">
        <v>37308.46041666667</v>
      </c>
      <c r="E114" s="189">
        <v>37308.46388888889</v>
      </c>
      <c r="G114" s="190"/>
    </row>
    <row r="115" spans="1:7" s="194" customFormat="1" ht="12.75" hidden="1" outlineLevel="2">
      <c r="A115" s="194">
        <v>112</v>
      </c>
      <c r="B115" s="194" t="s">
        <v>280</v>
      </c>
      <c r="C115" s="193">
        <v>0.5</v>
      </c>
      <c r="D115" s="189">
        <v>37308.46388888889</v>
      </c>
      <c r="E115" s="189">
        <v>37308.48472222222</v>
      </c>
      <c r="G115" s="190"/>
    </row>
    <row r="116" spans="1:7" s="194" customFormat="1" ht="12.75" hidden="1" outlineLevel="2">
      <c r="A116" s="194">
        <v>113</v>
      </c>
      <c r="B116" s="194" t="s">
        <v>281</v>
      </c>
      <c r="C116" s="192">
        <v>5</v>
      </c>
      <c r="D116" s="189">
        <v>37308.48472222222</v>
      </c>
      <c r="E116" s="189">
        <v>37308.48819444444</v>
      </c>
      <c r="G116" s="190"/>
    </row>
    <row r="117" spans="1:5" s="190" customFormat="1" ht="12.75" hidden="1" outlineLevel="1" collapsed="1">
      <c r="A117" s="186">
        <v>114</v>
      </c>
      <c r="B117" s="190" t="s">
        <v>272</v>
      </c>
      <c r="C117" s="192">
        <v>5</v>
      </c>
      <c r="D117" s="189">
        <v>37308.48819444444</v>
      </c>
      <c r="E117" s="189">
        <v>37308.49166666667</v>
      </c>
    </row>
    <row r="118" spans="1:6" s="190" customFormat="1" ht="12.75" hidden="1" outlineLevel="1">
      <c r="A118" s="186">
        <v>115</v>
      </c>
      <c r="B118" s="190" t="s">
        <v>273</v>
      </c>
      <c r="C118" s="188" t="s">
        <v>257</v>
      </c>
      <c r="D118" s="189">
        <v>37308.49166666667</v>
      </c>
      <c r="E118" s="189">
        <v>37315.49166666667</v>
      </c>
      <c r="F118" s="191"/>
    </row>
    <row r="119" spans="1:6" s="190" customFormat="1" ht="12.75" hidden="1" outlineLevel="1">
      <c r="A119" s="186">
        <v>116</v>
      </c>
      <c r="B119" s="190" t="s">
        <v>284</v>
      </c>
      <c r="C119" s="188">
        <v>1</v>
      </c>
      <c r="D119" s="189">
        <v>37315.49166666667</v>
      </c>
      <c r="E119" s="189">
        <v>37315.575</v>
      </c>
      <c r="F119" s="191"/>
    </row>
    <row r="120" spans="1:6" s="190" customFormat="1" ht="12.75" collapsed="1">
      <c r="A120" s="186">
        <v>117</v>
      </c>
      <c r="B120" s="187" t="s">
        <v>302</v>
      </c>
      <c r="C120" s="188" t="s">
        <v>303</v>
      </c>
      <c r="D120" s="189">
        <v>37315.575</v>
      </c>
      <c r="E120" s="189">
        <v>37343.575</v>
      </c>
      <c r="F120" s="191"/>
    </row>
    <row r="121" spans="1:6" s="190" customFormat="1" ht="12.75" hidden="1" outlineLevel="1">
      <c r="A121" s="186">
        <v>118</v>
      </c>
      <c r="B121" s="190" t="s">
        <v>284</v>
      </c>
      <c r="C121" s="188">
        <v>1</v>
      </c>
      <c r="D121" s="189">
        <v>37343.575</v>
      </c>
      <c r="E121" s="189">
        <v>37343.61666666667</v>
      </c>
      <c r="F121" s="191"/>
    </row>
    <row r="122" ht="12.75" collapsed="1"/>
  </sheetData>
  <dataValidations count="1">
    <dataValidation type="list" allowBlank="1" showInputMessage="1" showErrorMessage="1" sqref="F5:F121">
      <formula1>Status</formula1>
    </dataValidation>
  </dataValidations>
  <printOptions/>
  <pageMargins left="0.75" right="0.43"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0"/>
    <pageSetUpPr fitToPage="1"/>
  </sheetPr>
  <dimension ref="A2:AB26"/>
  <sheetViews>
    <sheetView showGridLines="0" workbookViewId="0" topLeftCell="A7">
      <selection activeCell="A1" sqref="A1"/>
    </sheetView>
  </sheetViews>
  <sheetFormatPr defaultColWidth="9.140625" defaultRowHeight="12.75"/>
  <cols>
    <col min="1" max="2" width="2.140625" style="0" customWidth="1"/>
    <col min="4" max="4" width="5.421875" style="0" customWidth="1"/>
    <col min="5" max="5" width="4.7109375" style="0" customWidth="1"/>
    <col min="6" max="6" width="4.28125" style="0" customWidth="1"/>
    <col min="7" max="7" width="2.421875" style="0" customWidth="1"/>
    <col min="18" max="18" width="4.8515625" style="0" customWidth="1"/>
    <col min="19" max="19" width="3.140625" style="0" customWidth="1"/>
    <col min="20" max="20" width="2.140625" style="0" customWidth="1"/>
    <col min="21" max="21" width="1.7109375" style="0" customWidth="1"/>
    <col min="22" max="22" width="3.00390625" style="0" customWidth="1"/>
    <col min="23" max="24" width="2.00390625" style="0" customWidth="1"/>
  </cols>
  <sheetData>
    <row r="1" ht="7.5" customHeight="1" thickBot="1"/>
    <row r="2" spans="2:23" ht="23.25">
      <c r="B2" s="346"/>
      <c r="C2" s="744" t="s">
        <v>526</v>
      </c>
      <c r="D2" s="744"/>
      <c r="E2" s="744"/>
      <c r="F2" s="744"/>
      <c r="G2" s="744"/>
      <c r="H2" s="744"/>
      <c r="I2" s="744"/>
      <c r="J2" s="744"/>
      <c r="K2" s="744"/>
      <c r="L2" s="744"/>
      <c r="M2" s="744"/>
      <c r="N2" s="744"/>
      <c r="O2" s="744"/>
      <c r="P2" s="744"/>
      <c r="Q2" s="744"/>
      <c r="R2" s="744"/>
      <c r="S2" s="744"/>
      <c r="T2" s="744"/>
      <c r="U2" s="744"/>
      <c r="V2" s="744"/>
      <c r="W2" s="745"/>
    </row>
    <row r="3" spans="2:28" ht="12.75">
      <c r="B3" s="4"/>
      <c r="C3" s="11"/>
      <c r="D3" s="11"/>
      <c r="E3" s="11"/>
      <c r="F3" s="11"/>
      <c r="G3" s="11"/>
      <c r="H3" s="11"/>
      <c r="I3" s="11"/>
      <c r="J3" s="11"/>
      <c r="K3" s="11"/>
      <c r="L3" s="11"/>
      <c r="M3" s="11"/>
      <c r="N3" s="11"/>
      <c r="O3" s="11"/>
      <c r="P3" s="11"/>
      <c r="Q3" s="347" t="s">
        <v>527</v>
      </c>
      <c r="R3" s="348"/>
      <c r="S3" s="349"/>
      <c r="T3" s="746" t="s">
        <v>528</v>
      </c>
      <c r="U3" s="746"/>
      <c r="V3" s="349"/>
      <c r="W3" s="351"/>
      <c r="X3" s="348"/>
      <c r="Y3" s="348"/>
      <c r="Z3" s="352" t="s">
        <v>528</v>
      </c>
      <c r="AA3" s="353"/>
      <c r="AB3" s="11"/>
    </row>
    <row r="4" spans="2:28" ht="12.75">
      <c r="B4" s="4"/>
      <c r="C4" s="740" t="s">
        <v>529</v>
      </c>
      <c r="D4" s="740"/>
      <c r="E4" s="740"/>
      <c r="F4" s="740"/>
      <c r="G4" s="347"/>
      <c r="H4" s="11"/>
      <c r="I4" s="11"/>
      <c r="J4" s="740" t="s">
        <v>530</v>
      </c>
      <c r="K4" s="740"/>
      <c r="L4" s="740"/>
      <c r="M4" s="11"/>
      <c r="N4" s="11"/>
      <c r="O4" s="11"/>
      <c r="P4" s="11"/>
      <c r="Q4" s="347" t="s">
        <v>531</v>
      </c>
      <c r="R4" s="354"/>
      <c r="S4" s="747"/>
      <c r="T4" s="747"/>
      <c r="U4" s="747"/>
      <c r="V4" s="747"/>
      <c r="W4" s="351"/>
      <c r="X4" s="348"/>
      <c r="Y4" s="348"/>
      <c r="Z4" s="353"/>
      <c r="AA4" s="353"/>
      <c r="AB4" s="11"/>
    </row>
    <row r="5" spans="2:28" ht="12.75">
      <c r="B5" s="4"/>
      <c r="C5" s="737" t="s">
        <v>532</v>
      </c>
      <c r="D5" s="737"/>
      <c r="E5" s="11"/>
      <c r="F5" s="739"/>
      <c r="G5" s="739"/>
      <c r="H5" s="739"/>
      <c r="I5" s="11"/>
      <c r="J5" s="356" t="s">
        <v>533</v>
      </c>
      <c r="K5" s="356"/>
      <c r="L5" s="257"/>
      <c r="M5" s="257"/>
      <c r="N5" s="257"/>
      <c r="O5" s="11"/>
      <c r="P5" s="11"/>
      <c r="Q5" s="347" t="s">
        <v>534</v>
      </c>
      <c r="R5" s="354"/>
      <c r="S5" s="748"/>
      <c r="T5" s="748"/>
      <c r="U5" s="748"/>
      <c r="V5" s="748"/>
      <c r="W5" s="351"/>
      <c r="X5" s="348"/>
      <c r="Y5" s="348"/>
      <c r="Z5" s="353"/>
      <c r="AA5" s="353"/>
      <c r="AB5" s="11"/>
    </row>
    <row r="6" spans="2:28" ht="12.75">
      <c r="B6" s="4"/>
      <c r="C6" s="737" t="s">
        <v>535</v>
      </c>
      <c r="D6" s="737"/>
      <c r="E6" s="737"/>
      <c r="F6" s="738"/>
      <c r="G6" s="738"/>
      <c r="H6" s="738"/>
      <c r="I6" s="11"/>
      <c r="J6" s="356" t="s">
        <v>536</v>
      </c>
      <c r="K6" s="356"/>
      <c r="L6" s="257"/>
      <c r="M6" s="257"/>
      <c r="N6" s="257"/>
      <c r="O6" s="11"/>
      <c r="P6" s="11"/>
      <c r="Q6" s="347" t="s">
        <v>537</v>
      </c>
      <c r="R6" s="354"/>
      <c r="S6" s="748"/>
      <c r="T6" s="748"/>
      <c r="U6" s="748"/>
      <c r="V6" s="748"/>
      <c r="W6" s="351"/>
      <c r="X6" s="348"/>
      <c r="Y6" s="348"/>
      <c r="Z6" s="353"/>
      <c r="AA6" s="353"/>
      <c r="AB6" s="11"/>
    </row>
    <row r="7" spans="2:28" ht="12.75">
      <c r="B7" s="4"/>
      <c r="C7" s="737" t="s">
        <v>538</v>
      </c>
      <c r="D7" s="737"/>
      <c r="E7" s="737"/>
      <c r="F7" s="738"/>
      <c r="G7" s="738"/>
      <c r="H7" s="738"/>
      <c r="I7" s="11"/>
      <c r="J7" s="356" t="s">
        <v>539</v>
      </c>
      <c r="K7" s="356"/>
      <c r="L7" s="257"/>
      <c r="M7" s="257"/>
      <c r="N7" s="257"/>
      <c r="O7" s="11"/>
      <c r="P7" s="11"/>
      <c r="Q7" s="357" t="s">
        <v>540</v>
      </c>
      <c r="R7" s="262"/>
      <c r="S7" s="358"/>
      <c r="T7" s="358"/>
      <c r="U7" s="358"/>
      <c r="V7" s="358"/>
      <c r="W7" s="359"/>
      <c r="X7" s="262"/>
      <c r="Y7" s="262"/>
      <c r="Z7" s="360"/>
      <c r="AA7" s="360"/>
      <c r="AB7" s="11"/>
    </row>
    <row r="8" spans="2:28" ht="12.75">
      <c r="B8" s="4"/>
      <c r="C8" s="740" t="s">
        <v>541</v>
      </c>
      <c r="D8" s="740"/>
      <c r="E8" s="740"/>
      <c r="F8" s="740"/>
      <c r="G8" s="347"/>
      <c r="H8" s="350"/>
      <c r="I8" s="350"/>
      <c r="J8" s="356" t="s">
        <v>542</v>
      </c>
      <c r="K8" s="356"/>
      <c r="L8" s="257"/>
      <c r="M8" s="257"/>
      <c r="N8" s="257"/>
      <c r="O8" s="11"/>
      <c r="P8" s="11"/>
      <c r="Q8" s="262"/>
      <c r="R8" s="262"/>
      <c r="S8" s="262"/>
      <c r="T8" s="262"/>
      <c r="U8" s="262"/>
      <c r="V8" s="262"/>
      <c r="W8" s="359"/>
      <c r="X8" s="262"/>
      <c r="Y8" s="262"/>
      <c r="Z8" s="11"/>
      <c r="AA8" s="11"/>
      <c r="AB8" s="11"/>
    </row>
    <row r="9" spans="2:28" ht="12.75">
      <c r="B9" s="4"/>
      <c r="C9" s="737" t="s">
        <v>543</v>
      </c>
      <c r="D9" s="737"/>
      <c r="E9" s="737"/>
      <c r="F9" s="739"/>
      <c r="G9" s="739"/>
      <c r="H9" s="739"/>
      <c r="I9" s="11"/>
      <c r="J9" s="11"/>
      <c r="K9" s="356"/>
      <c r="L9" s="356"/>
      <c r="M9" s="11"/>
      <c r="N9" s="11"/>
      <c r="O9" s="11"/>
      <c r="P9" s="11"/>
      <c r="Q9" s="356"/>
      <c r="R9" s="356"/>
      <c r="S9" s="11"/>
      <c r="T9" s="11"/>
      <c r="U9" s="11"/>
      <c r="V9" s="11"/>
      <c r="W9" s="361"/>
      <c r="X9" s="11"/>
      <c r="Y9" s="11"/>
      <c r="Z9" s="11"/>
      <c r="AA9" s="11"/>
      <c r="AB9" s="11"/>
    </row>
    <row r="10" spans="2:23" ht="12.75">
      <c r="B10" s="4"/>
      <c r="C10" s="737" t="s">
        <v>544</v>
      </c>
      <c r="D10" s="737"/>
      <c r="E10" s="737"/>
      <c r="F10" s="738"/>
      <c r="G10" s="738"/>
      <c r="H10" s="738"/>
      <c r="I10" s="11"/>
      <c r="J10" s="11"/>
      <c r="K10" s="356"/>
      <c r="L10" s="356"/>
      <c r="M10" s="11"/>
      <c r="N10" s="11"/>
      <c r="O10" s="11"/>
      <c r="P10" s="11"/>
      <c r="Q10" s="11"/>
      <c r="R10" s="11"/>
      <c r="S10" s="11"/>
      <c r="T10" s="11"/>
      <c r="U10" s="11"/>
      <c r="V10" s="11"/>
      <c r="W10" s="361"/>
    </row>
    <row r="11" spans="2:23" ht="12.75">
      <c r="B11" s="4"/>
      <c r="C11" s="737" t="s">
        <v>545</v>
      </c>
      <c r="D11" s="737"/>
      <c r="E11" s="737"/>
      <c r="F11" s="738"/>
      <c r="G11" s="738"/>
      <c r="H11" s="738"/>
      <c r="I11" s="11"/>
      <c r="J11" s="11"/>
      <c r="K11" s="356"/>
      <c r="L11" s="356"/>
      <c r="M11" s="11"/>
      <c r="N11" s="11"/>
      <c r="O11" s="11"/>
      <c r="P11" s="11"/>
      <c r="Q11" s="11"/>
      <c r="R11" s="11"/>
      <c r="S11" s="11"/>
      <c r="T11" s="11"/>
      <c r="U11" s="11"/>
      <c r="V11" s="11"/>
      <c r="W11" s="361"/>
    </row>
    <row r="12" spans="2:23" ht="12.75">
      <c r="B12" s="4"/>
      <c r="C12" s="737" t="s">
        <v>546</v>
      </c>
      <c r="D12" s="737"/>
      <c r="E12" s="737"/>
      <c r="F12" s="738"/>
      <c r="G12" s="738"/>
      <c r="H12" s="738"/>
      <c r="I12" s="11"/>
      <c r="J12" s="11"/>
      <c r="K12" s="356"/>
      <c r="L12" s="356"/>
      <c r="M12" s="11"/>
      <c r="N12" s="11"/>
      <c r="O12" s="11"/>
      <c r="P12" s="11"/>
      <c r="Q12" s="11"/>
      <c r="R12" s="11"/>
      <c r="S12" s="11"/>
      <c r="T12" s="11"/>
      <c r="U12" s="11"/>
      <c r="V12" s="11"/>
      <c r="W12" s="361"/>
    </row>
    <row r="13" spans="2:23" ht="13.5" thickBot="1">
      <c r="B13" s="362"/>
      <c r="C13" s="8"/>
      <c r="D13" s="8"/>
      <c r="E13" s="8"/>
      <c r="F13" s="8"/>
      <c r="G13" s="8"/>
      <c r="H13" s="8"/>
      <c r="I13" s="8"/>
      <c r="J13" s="8"/>
      <c r="K13" s="363"/>
      <c r="L13" s="363"/>
      <c r="M13" s="8"/>
      <c r="N13" s="8"/>
      <c r="O13" s="8"/>
      <c r="P13" s="8"/>
      <c r="Q13" s="8"/>
      <c r="R13" s="8"/>
      <c r="S13" s="8"/>
      <c r="T13" s="8"/>
      <c r="U13" s="8"/>
      <c r="V13" s="8"/>
      <c r="W13" s="9"/>
    </row>
    <row r="14" spans="3:23" ht="12.75">
      <c r="C14" s="11"/>
      <c r="D14" s="11"/>
      <c r="E14" s="11"/>
      <c r="F14" s="11"/>
      <c r="G14" s="11"/>
      <c r="H14" s="11"/>
      <c r="I14" s="11"/>
      <c r="J14" s="11"/>
      <c r="K14" s="356"/>
      <c r="L14" s="356"/>
      <c r="M14" s="11"/>
      <c r="N14" s="11"/>
      <c r="O14" s="11"/>
      <c r="P14" s="11"/>
      <c r="Q14" s="11"/>
      <c r="R14" s="11"/>
      <c r="S14" s="11"/>
      <c r="T14" s="11"/>
      <c r="U14" s="11"/>
      <c r="V14" s="11"/>
      <c r="W14" s="11"/>
    </row>
    <row r="15" ht="0.75" customHeight="1" thickBot="1"/>
    <row r="16" spans="1:24" ht="13.5" thickBot="1">
      <c r="A16" s="221"/>
      <c r="B16" s="221"/>
      <c r="C16" s="364"/>
      <c r="D16" s="364"/>
      <c r="E16" s="751" t="s">
        <v>234</v>
      </c>
      <c r="F16" s="752"/>
      <c r="G16" s="753"/>
      <c r="H16" s="765" t="s">
        <v>547</v>
      </c>
      <c r="I16" s="765" t="s">
        <v>548</v>
      </c>
      <c r="J16" s="749" t="s">
        <v>549</v>
      </c>
      <c r="K16" s="749" t="s">
        <v>550</v>
      </c>
      <c r="L16" s="760" t="s">
        <v>551</v>
      </c>
      <c r="M16" s="761"/>
      <c r="N16" s="762" t="s">
        <v>552</v>
      </c>
      <c r="O16" s="763"/>
      <c r="P16" s="764"/>
      <c r="Q16" s="751" t="s">
        <v>553</v>
      </c>
      <c r="R16" s="752"/>
      <c r="S16" s="752"/>
      <c r="T16" s="752"/>
      <c r="U16" s="752"/>
      <c r="V16" s="752"/>
      <c r="W16" s="753"/>
      <c r="X16" s="221"/>
    </row>
    <row r="17" spans="5:23" ht="13.5" thickBot="1">
      <c r="E17" s="754"/>
      <c r="F17" s="755"/>
      <c r="G17" s="756"/>
      <c r="H17" s="766"/>
      <c r="I17" s="766"/>
      <c r="J17" s="750"/>
      <c r="K17" s="750"/>
      <c r="L17" s="365" t="s">
        <v>234</v>
      </c>
      <c r="M17" s="366" t="s">
        <v>554</v>
      </c>
      <c r="N17" s="366" t="s">
        <v>555</v>
      </c>
      <c r="O17" s="366" t="s">
        <v>556</v>
      </c>
      <c r="P17" s="366" t="s">
        <v>557</v>
      </c>
      <c r="Q17" s="754"/>
      <c r="R17" s="755"/>
      <c r="S17" s="755"/>
      <c r="T17" s="755"/>
      <c r="U17" s="755"/>
      <c r="V17" s="755"/>
      <c r="W17" s="756"/>
    </row>
    <row r="18" spans="2:23" ht="24.75" customHeight="1" thickBot="1">
      <c r="B18" s="741" t="s">
        <v>558</v>
      </c>
      <c r="C18" s="742"/>
      <c r="D18" s="743"/>
      <c r="E18" s="757"/>
      <c r="F18" s="758"/>
      <c r="G18" s="759"/>
      <c r="H18" s="368"/>
      <c r="I18" s="368"/>
      <c r="J18" s="368"/>
      <c r="K18" s="368"/>
      <c r="L18" s="368"/>
      <c r="M18" s="368"/>
      <c r="N18" s="368"/>
      <c r="O18" s="368"/>
      <c r="P18" s="368"/>
      <c r="Q18" s="757"/>
      <c r="R18" s="758"/>
      <c r="S18" s="758"/>
      <c r="T18" s="758"/>
      <c r="U18" s="758"/>
      <c r="V18" s="758"/>
      <c r="W18" s="759"/>
    </row>
    <row r="19" spans="2:23" ht="24.75" customHeight="1" thickBot="1">
      <c r="B19" s="741" t="s">
        <v>559</v>
      </c>
      <c r="C19" s="742"/>
      <c r="D19" s="743"/>
      <c r="E19" s="757"/>
      <c r="F19" s="758"/>
      <c r="G19" s="759"/>
      <c r="H19" s="368"/>
      <c r="I19" s="368"/>
      <c r="J19" s="368"/>
      <c r="K19" s="368"/>
      <c r="L19" s="368"/>
      <c r="M19" s="368"/>
      <c r="N19" s="368"/>
      <c r="O19" s="368"/>
      <c r="P19" s="368"/>
      <c r="Q19" s="757"/>
      <c r="R19" s="758"/>
      <c r="S19" s="758"/>
      <c r="T19" s="758"/>
      <c r="U19" s="758"/>
      <c r="V19" s="758"/>
      <c r="W19" s="759"/>
    </row>
    <row r="20" spans="2:23" ht="24.75" customHeight="1" thickBot="1">
      <c r="B20" s="741" t="s">
        <v>559</v>
      </c>
      <c r="C20" s="742"/>
      <c r="D20" s="743"/>
      <c r="E20" s="757"/>
      <c r="F20" s="758"/>
      <c r="G20" s="759"/>
      <c r="H20" s="368"/>
      <c r="I20" s="368"/>
      <c r="J20" s="368"/>
      <c r="K20" s="368"/>
      <c r="L20" s="368"/>
      <c r="M20" s="368"/>
      <c r="N20" s="368"/>
      <c r="O20" s="368"/>
      <c r="P20" s="368"/>
      <c r="Q20" s="757"/>
      <c r="R20" s="758"/>
      <c r="S20" s="758"/>
      <c r="T20" s="758"/>
      <c r="U20" s="758"/>
      <c r="V20" s="758"/>
      <c r="W20" s="759"/>
    </row>
    <row r="21" spans="2:23" ht="24.75" customHeight="1" thickBot="1">
      <c r="B21" s="741" t="s">
        <v>559</v>
      </c>
      <c r="C21" s="742"/>
      <c r="D21" s="743"/>
      <c r="E21" s="757"/>
      <c r="F21" s="758"/>
      <c r="G21" s="759"/>
      <c r="H21" s="368"/>
      <c r="I21" s="368"/>
      <c r="J21" s="368"/>
      <c r="K21" s="368"/>
      <c r="L21" s="368"/>
      <c r="M21" s="368"/>
      <c r="N21" s="368"/>
      <c r="O21" s="368"/>
      <c r="P21" s="368"/>
      <c r="Q21" s="757"/>
      <c r="R21" s="758"/>
      <c r="S21" s="758"/>
      <c r="T21" s="758"/>
      <c r="U21" s="758"/>
      <c r="V21" s="758"/>
      <c r="W21" s="759"/>
    </row>
    <row r="22" spans="2:23" ht="24.75" customHeight="1" thickBot="1">
      <c r="B22" s="741" t="s">
        <v>559</v>
      </c>
      <c r="C22" s="742"/>
      <c r="D22" s="743"/>
      <c r="E22" s="757"/>
      <c r="F22" s="758"/>
      <c r="G22" s="759"/>
      <c r="H22" s="368"/>
      <c r="I22" s="368"/>
      <c r="J22" s="368"/>
      <c r="K22" s="368"/>
      <c r="L22" s="368"/>
      <c r="M22" s="368"/>
      <c r="N22" s="368"/>
      <c r="O22" s="368"/>
      <c r="P22" s="368"/>
      <c r="Q22" s="757"/>
      <c r="R22" s="758"/>
      <c r="S22" s="758"/>
      <c r="T22" s="758"/>
      <c r="U22" s="758"/>
      <c r="V22" s="758"/>
      <c r="W22" s="759"/>
    </row>
    <row r="23" spans="2:23" ht="24.75" customHeight="1" thickBot="1">
      <c r="B23" s="741" t="s">
        <v>559</v>
      </c>
      <c r="C23" s="742"/>
      <c r="D23" s="743"/>
      <c r="E23" s="757"/>
      <c r="F23" s="758"/>
      <c r="G23" s="759"/>
      <c r="H23" s="368"/>
      <c r="I23" s="368"/>
      <c r="J23" s="368"/>
      <c r="K23" s="368"/>
      <c r="L23" s="368"/>
      <c r="M23" s="368"/>
      <c r="N23" s="368"/>
      <c r="O23" s="368"/>
      <c r="P23" s="368"/>
      <c r="Q23" s="757"/>
      <c r="R23" s="758"/>
      <c r="S23" s="758"/>
      <c r="T23" s="758"/>
      <c r="U23" s="758"/>
      <c r="V23" s="758"/>
      <c r="W23" s="759"/>
    </row>
    <row r="24" spans="2:23" ht="24.75" customHeight="1" thickBot="1">
      <c r="B24" s="741" t="s">
        <v>559</v>
      </c>
      <c r="C24" s="742"/>
      <c r="D24" s="743"/>
      <c r="E24" s="757"/>
      <c r="F24" s="758"/>
      <c r="G24" s="759"/>
      <c r="H24" s="368"/>
      <c r="I24" s="368"/>
      <c r="J24" s="368"/>
      <c r="K24" s="368"/>
      <c r="L24" s="368"/>
      <c r="M24" s="368"/>
      <c r="N24" s="368"/>
      <c r="O24" s="368"/>
      <c r="P24" s="368"/>
      <c r="Q24" s="757"/>
      <c r="R24" s="758"/>
      <c r="S24" s="758"/>
      <c r="T24" s="758"/>
      <c r="U24" s="758"/>
      <c r="V24" s="758"/>
      <c r="W24" s="759"/>
    </row>
    <row r="25" spans="2:23" ht="24.75" customHeight="1" thickBot="1">
      <c r="B25" s="741" t="s">
        <v>559</v>
      </c>
      <c r="C25" s="742"/>
      <c r="D25" s="743"/>
      <c r="E25" s="757"/>
      <c r="F25" s="758"/>
      <c r="G25" s="759"/>
      <c r="H25" s="368"/>
      <c r="I25" s="368"/>
      <c r="J25" s="368"/>
      <c r="K25" s="368"/>
      <c r="L25" s="368"/>
      <c r="M25" s="368"/>
      <c r="N25" s="368"/>
      <c r="O25" s="368"/>
      <c r="P25" s="368"/>
      <c r="Q25" s="757"/>
      <c r="R25" s="758"/>
      <c r="S25" s="758"/>
      <c r="T25" s="758"/>
      <c r="U25" s="758"/>
      <c r="V25" s="758"/>
      <c r="W25" s="759"/>
    </row>
    <row r="26" spans="2:23" ht="24.75" customHeight="1" thickBot="1">
      <c r="B26" s="741" t="s">
        <v>559</v>
      </c>
      <c r="C26" s="742"/>
      <c r="D26" s="743"/>
      <c r="E26" s="757"/>
      <c r="F26" s="758"/>
      <c r="G26" s="759"/>
      <c r="H26" s="368"/>
      <c r="I26" s="368"/>
      <c r="J26" s="368"/>
      <c r="K26" s="368"/>
      <c r="L26" s="368"/>
      <c r="M26" s="368"/>
      <c r="N26" s="368"/>
      <c r="O26" s="368"/>
      <c r="P26" s="368"/>
      <c r="Q26" s="757"/>
      <c r="R26" s="758"/>
      <c r="S26" s="758"/>
      <c r="T26" s="758"/>
      <c r="U26" s="758"/>
      <c r="V26" s="758"/>
      <c r="W26" s="759"/>
    </row>
    <row r="27" ht="8.25" customHeight="1"/>
  </sheetData>
  <mergeCells count="57">
    <mergeCell ref="E25:G25"/>
    <mergeCell ref="Q25:W25"/>
    <mergeCell ref="E26:G26"/>
    <mergeCell ref="Q26:W26"/>
    <mergeCell ref="E22:G22"/>
    <mergeCell ref="Q22:W22"/>
    <mergeCell ref="B25:D25"/>
    <mergeCell ref="B26:D26"/>
    <mergeCell ref="E23:G23"/>
    <mergeCell ref="Q23:W23"/>
    <mergeCell ref="E24:G24"/>
    <mergeCell ref="Q24:W24"/>
    <mergeCell ref="B23:D23"/>
    <mergeCell ref="B24:D24"/>
    <mergeCell ref="B21:D21"/>
    <mergeCell ref="B22:D22"/>
    <mergeCell ref="E19:G19"/>
    <mergeCell ref="Q19:W19"/>
    <mergeCell ref="E20:G20"/>
    <mergeCell ref="Q20:W20"/>
    <mergeCell ref="B19:D19"/>
    <mergeCell ref="B20:D20"/>
    <mergeCell ref="E21:G21"/>
    <mergeCell ref="Q21:W21"/>
    <mergeCell ref="K16:K17"/>
    <mergeCell ref="E16:G17"/>
    <mergeCell ref="Q16:W17"/>
    <mergeCell ref="E18:G18"/>
    <mergeCell ref="Q18:W18"/>
    <mergeCell ref="L16:M16"/>
    <mergeCell ref="N16:P16"/>
    <mergeCell ref="H16:H17"/>
    <mergeCell ref="I16:I17"/>
    <mergeCell ref="J16:J17"/>
    <mergeCell ref="B18:D18"/>
    <mergeCell ref="C2:W2"/>
    <mergeCell ref="C4:F4"/>
    <mergeCell ref="T3:U3"/>
    <mergeCell ref="S4:V4"/>
    <mergeCell ref="J4:L4"/>
    <mergeCell ref="S5:V5"/>
    <mergeCell ref="S6:V6"/>
    <mergeCell ref="C9:E9"/>
    <mergeCell ref="C10:E10"/>
    <mergeCell ref="F5:H5"/>
    <mergeCell ref="F6:H6"/>
    <mergeCell ref="C5:D5"/>
    <mergeCell ref="C6:E6"/>
    <mergeCell ref="C11:E11"/>
    <mergeCell ref="C12:E12"/>
    <mergeCell ref="F7:H7"/>
    <mergeCell ref="F9:H9"/>
    <mergeCell ref="F10:H10"/>
    <mergeCell ref="F11:H11"/>
    <mergeCell ref="F12:H12"/>
    <mergeCell ref="C8:F8"/>
    <mergeCell ref="C7:E7"/>
  </mergeCells>
  <printOptions/>
  <pageMargins left="0.34" right="0.5" top="1" bottom="1" header="0.5" footer="0.5"/>
  <pageSetup fitToHeight="1" fitToWidth="1" horizontalDpi="96" verticalDpi="96" orientation="landscape" scale="83" r:id="rId1"/>
</worksheet>
</file>

<file path=xl/worksheets/sheet26.xml><?xml version="1.0" encoding="utf-8"?>
<worksheet xmlns="http://schemas.openxmlformats.org/spreadsheetml/2006/main" xmlns:r="http://schemas.openxmlformats.org/officeDocument/2006/relationships">
  <sheetPr>
    <tabColor indexed="41"/>
    <pageSetUpPr fitToPage="1"/>
  </sheetPr>
  <dimension ref="A1:W26"/>
  <sheetViews>
    <sheetView workbookViewId="0" topLeftCell="A10">
      <selection activeCell="H6" sqref="H6"/>
    </sheetView>
  </sheetViews>
  <sheetFormatPr defaultColWidth="9.140625" defaultRowHeight="27" customHeight="1"/>
  <cols>
    <col min="1" max="1" width="9.140625" style="383" customWidth="1"/>
    <col min="2" max="2" width="11.28125" style="384" bestFit="1" customWidth="1"/>
    <col min="3" max="21" width="3.57421875" style="0" customWidth="1"/>
    <col min="22" max="22" width="10.421875" style="0" customWidth="1"/>
    <col min="23" max="23" width="9.8515625" style="0" customWidth="1"/>
    <col min="24" max="16384" width="3.57421875" style="0" customWidth="1"/>
  </cols>
  <sheetData>
    <row r="1" spans="7:14" ht="18.75" customHeight="1">
      <c r="G1" s="11"/>
      <c r="H1" s="11"/>
      <c r="I1" s="11"/>
      <c r="J1" s="385"/>
      <c r="K1" s="386"/>
      <c r="L1" s="11"/>
      <c r="M1" s="11"/>
      <c r="N1" s="11"/>
    </row>
    <row r="2" spans="7:14" ht="18.75" customHeight="1">
      <c r="G2" s="11"/>
      <c r="H2" s="11"/>
      <c r="I2" s="385"/>
      <c r="J2" s="387"/>
      <c r="K2" s="387"/>
      <c r="L2" s="386"/>
      <c r="M2" s="11"/>
      <c r="N2" s="11"/>
    </row>
    <row r="3" spans="7:14" ht="18.75" customHeight="1">
      <c r="G3" s="11"/>
      <c r="H3" s="385"/>
      <c r="I3" s="387"/>
      <c r="J3" s="387"/>
      <c r="K3" s="387"/>
      <c r="L3" s="387"/>
      <c r="M3" s="386"/>
      <c r="N3" s="11"/>
    </row>
    <row r="4" spans="7:14" ht="18.75" customHeight="1">
      <c r="G4" s="385"/>
      <c r="H4" s="387"/>
      <c r="I4" s="387"/>
      <c r="J4" s="387"/>
      <c r="K4" s="387"/>
      <c r="L4" s="387"/>
      <c r="M4" s="387"/>
      <c r="N4" s="386"/>
    </row>
    <row r="5" spans="4:18" ht="18.75" customHeight="1">
      <c r="D5" s="11"/>
      <c r="E5" s="11"/>
      <c r="F5" s="385"/>
      <c r="G5" s="387"/>
      <c r="H5" s="387"/>
      <c r="I5" s="387"/>
      <c r="J5" s="387"/>
      <c r="K5" s="387"/>
      <c r="L5" s="387"/>
      <c r="M5" s="387"/>
      <c r="N5" s="387"/>
      <c r="O5" s="386"/>
      <c r="P5" s="11"/>
      <c r="Q5" s="11"/>
      <c r="R5" s="11"/>
    </row>
    <row r="6" spans="4:18" ht="18.75" customHeight="1">
      <c r="D6" s="11"/>
      <c r="E6" s="385"/>
      <c r="F6" s="387"/>
      <c r="G6" s="387"/>
      <c r="H6" s="387"/>
      <c r="I6" s="387"/>
      <c r="J6" s="387"/>
      <c r="K6" s="387"/>
      <c r="L6" s="387"/>
      <c r="M6" s="387"/>
      <c r="N6" s="387"/>
      <c r="O6" s="387"/>
      <c r="P6" s="386"/>
      <c r="Q6" s="11"/>
      <c r="R6" s="11"/>
    </row>
    <row r="7" spans="4:18" ht="18.75" customHeight="1">
      <c r="D7" s="385"/>
      <c r="E7" s="387"/>
      <c r="F7" s="387"/>
      <c r="G7" s="387"/>
      <c r="H7" s="387"/>
      <c r="I7" s="387"/>
      <c r="J7" s="387"/>
      <c r="K7" s="387"/>
      <c r="L7" s="387"/>
      <c r="M7" s="387"/>
      <c r="N7" s="387"/>
      <c r="O7" s="387"/>
      <c r="P7" s="387"/>
      <c r="Q7" s="386"/>
      <c r="R7" s="11"/>
    </row>
    <row r="8" spans="3:18" ht="18.75" customHeight="1" thickBot="1">
      <c r="C8" s="388"/>
      <c r="D8" s="389"/>
      <c r="E8" s="389"/>
      <c r="F8" s="389"/>
      <c r="G8" s="389"/>
      <c r="H8" s="389"/>
      <c r="I8" s="389"/>
      <c r="J8" s="389"/>
      <c r="K8" s="389"/>
      <c r="L8" s="389"/>
      <c r="M8" s="389"/>
      <c r="N8" s="390"/>
      <c r="O8" s="389"/>
      <c r="P8" s="387"/>
      <c r="Q8" s="389"/>
      <c r="R8" s="391"/>
    </row>
    <row r="9" spans="2:23" s="384" customFormat="1" ht="90" customHeight="1" thickBot="1">
      <c r="B9" s="392" t="s">
        <v>568</v>
      </c>
      <c r="C9" s="393"/>
      <c r="D9" s="394" t="s">
        <v>569</v>
      </c>
      <c r="E9" s="395" t="s">
        <v>570</v>
      </c>
      <c r="F9" s="395" t="s">
        <v>571</v>
      </c>
      <c r="G9" s="395" t="s">
        <v>572</v>
      </c>
      <c r="H9" s="395" t="s">
        <v>573</v>
      </c>
      <c r="I9" s="395" t="s">
        <v>574</v>
      </c>
      <c r="J9" s="395" t="s">
        <v>575</v>
      </c>
      <c r="K9" s="395" t="s">
        <v>576</v>
      </c>
      <c r="L9" s="395" t="s">
        <v>577</v>
      </c>
      <c r="M9" s="395" t="s">
        <v>578</v>
      </c>
      <c r="N9" s="395" t="s">
        <v>579</v>
      </c>
      <c r="O9" s="395" t="s">
        <v>580</v>
      </c>
      <c r="P9" s="395" t="s">
        <v>581</v>
      </c>
      <c r="Q9" s="396" t="s">
        <v>582</v>
      </c>
      <c r="R9" s="397"/>
      <c r="S9" s="398" t="s">
        <v>583</v>
      </c>
      <c r="U9" s="399" t="s">
        <v>558</v>
      </c>
      <c r="V9" s="400" t="s">
        <v>584</v>
      </c>
      <c r="W9" s="400" t="s">
        <v>95</v>
      </c>
    </row>
    <row r="10" spans="1:23" ht="21.75" customHeight="1">
      <c r="A10" s="767" t="s">
        <v>585</v>
      </c>
      <c r="B10" s="401" t="s">
        <v>586</v>
      </c>
      <c r="C10" s="258"/>
      <c r="D10" s="402"/>
      <c r="E10" s="402"/>
      <c r="F10" s="402"/>
      <c r="G10" s="402"/>
      <c r="H10" s="402"/>
      <c r="I10" s="402"/>
      <c r="J10" s="402"/>
      <c r="K10" s="402"/>
      <c r="L10" s="402"/>
      <c r="M10" s="402"/>
      <c r="N10" s="402"/>
      <c r="O10" s="402"/>
      <c r="P10" s="402"/>
      <c r="Q10" s="402"/>
      <c r="R10" s="403"/>
      <c r="S10" s="404"/>
      <c r="U10" s="44"/>
      <c r="V10" s="44"/>
      <c r="W10" s="44"/>
    </row>
    <row r="11" spans="1:23" ht="21.75" customHeight="1">
      <c r="A11" s="768"/>
      <c r="B11" s="405" t="s">
        <v>587</v>
      </c>
      <c r="C11" s="10"/>
      <c r="D11" s="44"/>
      <c r="E11" s="44"/>
      <c r="F11" s="44"/>
      <c r="G11" s="44"/>
      <c r="H11" s="44"/>
      <c r="I11" s="44"/>
      <c r="J11" s="44"/>
      <c r="K11" s="44"/>
      <c r="L11" s="44"/>
      <c r="M11" s="44"/>
      <c r="N11" s="44"/>
      <c r="O11" s="44"/>
      <c r="P11" s="44"/>
      <c r="Q11" s="44"/>
      <c r="R11" s="40"/>
      <c r="S11" s="406"/>
      <c r="U11" s="44"/>
      <c r="V11" s="44"/>
      <c r="W11" s="44"/>
    </row>
    <row r="12" spans="1:23" ht="21.75" customHeight="1">
      <c r="A12" s="768"/>
      <c r="B12" s="405" t="s">
        <v>588</v>
      </c>
      <c r="C12" s="10"/>
      <c r="D12" s="44"/>
      <c r="E12" s="44"/>
      <c r="F12" s="44"/>
      <c r="G12" s="44"/>
      <c r="H12" s="44"/>
      <c r="I12" s="44"/>
      <c r="J12" s="44"/>
      <c r="K12" s="44"/>
      <c r="L12" s="44"/>
      <c r="M12" s="44"/>
      <c r="N12" s="44"/>
      <c r="O12" s="44"/>
      <c r="P12" s="44"/>
      <c r="Q12" s="44"/>
      <c r="R12" s="40"/>
      <c r="S12" s="406"/>
      <c r="U12" s="44"/>
      <c r="V12" s="44"/>
      <c r="W12" s="44"/>
    </row>
    <row r="13" spans="1:23" ht="21.75" customHeight="1">
      <c r="A13" s="768"/>
      <c r="B13" s="405" t="s">
        <v>589</v>
      </c>
      <c r="C13" s="10"/>
      <c r="D13" s="44"/>
      <c r="E13" s="44"/>
      <c r="F13" s="44"/>
      <c r="G13" s="44"/>
      <c r="H13" s="44"/>
      <c r="I13" s="44"/>
      <c r="J13" s="44"/>
      <c r="K13" s="44"/>
      <c r="L13" s="44"/>
      <c r="M13" s="44"/>
      <c r="N13" s="44"/>
      <c r="O13" s="44"/>
      <c r="P13" s="44"/>
      <c r="Q13" s="44"/>
      <c r="R13" s="40"/>
      <c r="S13" s="406"/>
      <c r="U13" s="44"/>
      <c r="V13" s="44"/>
      <c r="W13" s="44"/>
    </row>
    <row r="14" spans="1:23" ht="21.75" customHeight="1">
      <c r="A14" s="768"/>
      <c r="B14" s="405" t="s">
        <v>590</v>
      </c>
      <c r="C14" s="10"/>
      <c r="D14" s="44"/>
      <c r="E14" s="44"/>
      <c r="F14" s="44"/>
      <c r="G14" s="44"/>
      <c r="H14" s="44"/>
      <c r="I14" s="44"/>
      <c r="J14" s="44"/>
      <c r="K14" s="44"/>
      <c r="L14" s="44"/>
      <c r="M14" s="44"/>
      <c r="N14" s="44"/>
      <c r="O14" s="44"/>
      <c r="P14" s="44"/>
      <c r="Q14" s="44"/>
      <c r="R14" s="40"/>
      <c r="S14" s="406"/>
      <c r="U14" s="44"/>
      <c r="V14" s="44"/>
      <c r="W14" s="44"/>
    </row>
    <row r="15" spans="1:23" ht="21.75" customHeight="1">
      <c r="A15" s="768"/>
      <c r="B15" s="405" t="s">
        <v>591</v>
      </c>
      <c r="C15" s="10"/>
      <c r="D15" s="44"/>
      <c r="E15" s="44"/>
      <c r="F15" s="44"/>
      <c r="G15" s="44"/>
      <c r="H15" s="44"/>
      <c r="I15" s="44"/>
      <c r="J15" s="44"/>
      <c r="K15" s="44"/>
      <c r="L15" s="44"/>
      <c r="M15" s="44"/>
      <c r="N15" s="44"/>
      <c r="O15" s="44"/>
      <c r="P15" s="44"/>
      <c r="Q15" s="44"/>
      <c r="R15" s="40"/>
      <c r="S15" s="406"/>
      <c r="U15" s="44"/>
      <c r="V15" s="44"/>
      <c r="W15" s="44"/>
    </row>
    <row r="16" spans="1:23" ht="21.75" customHeight="1" thickBot="1">
      <c r="A16" s="769"/>
      <c r="B16" s="407" t="s">
        <v>592</v>
      </c>
      <c r="C16" s="10"/>
      <c r="D16" s="44"/>
      <c r="E16" s="44"/>
      <c r="F16" s="44"/>
      <c r="G16" s="44"/>
      <c r="H16" s="44"/>
      <c r="I16" s="44"/>
      <c r="J16" s="44"/>
      <c r="K16" s="44"/>
      <c r="L16" s="44"/>
      <c r="M16" s="44"/>
      <c r="N16" s="44"/>
      <c r="O16" s="44"/>
      <c r="P16" s="44"/>
      <c r="Q16" s="44"/>
      <c r="R16" s="40"/>
      <c r="S16" s="406"/>
      <c r="U16" s="44"/>
      <c r="V16" s="44"/>
      <c r="W16" s="44"/>
    </row>
    <row r="17" spans="1:23" ht="21.75" customHeight="1">
      <c r="A17" s="770" t="s">
        <v>593</v>
      </c>
      <c r="B17" s="401" t="s">
        <v>594</v>
      </c>
      <c r="C17" s="10"/>
      <c r="D17" s="44"/>
      <c r="E17" s="44"/>
      <c r="F17" s="44"/>
      <c r="G17" s="44"/>
      <c r="H17" s="44"/>
      <c r="I17" s="44"/>
      <c r="J17" s="44"/>
      <c r="K17" s="44"/>
      <c r="L17" s="44"/>
      <c r="M17" s="44"/>
      <c r="N17" s="44"/>
      <c r="O17" s="44"/>
      <c r="P17" s="44"/>
      <c r="Q17" s="44"/>
      <c r="R17" s="40"/>
      <c r="S17" s="406"/>
      <c r="U17" s="44"/>
      <c r="V17" s="44"/>
      <c r="W17" s="44"/>
    </row>
    <row r="18" spans="1:23" ht="21.75" customHeight="1">
      <c r="A18" s="771"/>
      <c r="B18" s="405" t="s">
        <v>595</v>
      </c>
      <c r="C18" s="10"/>
      <c r="D18" s="44"/>
      <c r="E18" s="44"/>
      <c r="F18" s="44"/>
      <c r="G18" s="44"/>
      <c r="H18" s="44"/>
      <c r="I18" s="44"/>
      <c r="J18" s="44"/>
      <c r="K18" s="44"/>
      <c r="L18" s="44"/>
      <c r="M18" s="44"/>
      <c r="N18" s="44"/>
      <c r="O18" s="44"/>
      <c r="P18" s="44"/>
      <c r="Q18" s="44"/>
      <c r="R18" s="40"/>
      <c r="S18" s="406"/>
      <c r="U18" s="44"/>
      <c r="V18" s="44"/>
      <c r="W18" s="44"/>
    </row>
    <row r="19" spans="1:23" ht="21.75" customHeight="1">
      <c r="A19" s="771"/>
      <c r="B19" s="405" t="s">
        <v>596</v>
      </c>
      <c r="C19" s="10"/>
      <c r="D19" s="44"/>
      <c r="E19" s="44"/>
      <c r="F19" s="44"/>
      <c r="G19" s="44"/>
      <c r="H19" s="44"/>
      <c r="I19" s="44"/>
      <c r="J19" s="44"/>
      <c r="K19" s="44"/>
      <c r="L19" s="44"/>
      <c r="M19" s="44"/>
      <c r="N19" s="44"/>
      <c r="O19" s="44"/>
      <c r="P19" s="44"/>
      <c r="Q19" s="44"/>
      <c r="R19" s="44"/>
      <c r="S19" s="408"/>
      <c r="U19" s="44"/>
      <c r="V19" s="44"/>
      <c r="W19" s="44"/>
    </row>
    <row r="20" spans="1:23" ht="21.75" customHeight="1">
      <c r="A20" s="771"/>
      <c r="B20" s="407" t="s">
        <v>597</v>
      </c>
      <c r="C20" s="10"/>
      <c r="D20" s="44"/>
      <c r="E20" s="44"/>
      <c r="F20" s="44"/>
      <c r="G20" s="44"/>
      <c r="H20" s="44"/>
      <c r="I20" s="44"/>
      <c r="J20" s="44"/>
      <c r="K20" s="44"/>
      <c r="L20" s="44"/>
      <c r="M20" s="44"/>
      <c r="N20" s="44"/>
      <c r="O20" s="44"/>
      <c r="P20" s="44"/>
      <c r="Q20" s="44"/>
      <c r="R20" s="44"/>
      <c r="S20" s="408"/>
      <c r="U20" s="44"/>
      <c r="V20" s="44"/>
      <c r="W20" s="44"/>
    </row>
    <row r="21" spans="1:23" ht="21.75" customHeight="1">
      <c r="A21" s="771"/>
      <c r="B21" s="409" t="s">
        <v>598</v>
      </c>
      <c r="C21" s="10"/>
      <c r="D21" s="44"/>
      <c r="E21" s="44"/>
      <c r="F21" s="44"/>
      <c r="G21" s="44"/>
      <c r="H21" s="44"/>
      <c r="I21" s="44"/>
      <c r="J21" s="44"/>
      <c r="K21" s="44"/>
      <c r="L21" s="44"/>
      <c r="M21" s="44"/>
      <c r="N21" s="44"/>
      <c r="O21" s="44"/>
      <c r="P21" s="44"/>
      <c r="Q21" s="44"/>
      <c r="R21" s="44"/>
      <c r="S21" s="408"/>
      <c r="U21" s="44"/>
      <c r="V21" s="44"/>
      <c r="W21" s="44"/>
    </row>
    <row r="22" spans="1:23" ht="21.75" customHeight="1" thickBot="1">
      <c r="A22" s="771"/>
      <c r="B22" s="409" t="s">
        <v>599</v>
      </c>
      <c r="C22" s="10"/>
      <c r="D22" s="44"/>
      <c r="E22" s="44"/>
      <c r="F22" s="44"/>
      <c r="G22" s="44"/>
      <c r="H22" s="44"/>
      <c r="I22" s="44"/>
      <c r="J22" s="44"/>
      <c r="K22" s="44"/>
      <c r="L22" s="44"/>
      <c r="M22" s="44"/>
      <c r="N22" s="44"/>
      <c r="O22" s="44"/>
      <c r="P22" s="44"/>
      <c r="Q22" s="44"/>
      <c r="R22" s="44"/>
      <c r="S22" s="408"/>
      <c r="U22" s="44"/>
      <c r="V22" s="44"/>
      <c r="W22" s="44"/>
    </row>
    <row r="23" spans="1:23" ht="21.75" customHeight="1" thickBot="1">
      <c r="A23" s="771"/>
      <c r="B23" s="410" t="s">
        <v>583</v>
      </c>
      <c r="C23" s="411">
        <f>C10*$S$10+C11*$S$11+C12*$S$12+C13*$S$13+C14*$S$14+C15*$S$15+C16*$S$16+C17*$S$17+C18*$S$18+C19*$S$19+C20*$S$20</f>
        <v>0</v>
      </c>
      <c r="D23" s="411">
        <f aca="true" t="shared" si="0" ref="D23:R23">D10*$S$10+D11*$S$11+D12*$S$12+D13*$S$13+D17*$S$17+D18*$S$18+D19*$S$19+D20*$S$20</f>
        <v>0</v>
      </c>
      <c r="E23" s="411">
        <f t="shared" si="0"/>
        <v>0</v>
      </c>
      <c r="F23" s="411">
        <f t="shared" si="0"/>
        <v>0</v>
      </c>
      <c r="G23" s="411">
        <f t="shared" si="0"/>
        <v>0</v>
      </c>
      <c r="H23" s="411">
        <f t="shared" si="0"/>
        <v>0</v>
      </c>
      <c r="I23" s="411">
        <f t="shared" si="0"/>
        <v>0</v>
      </c>
      <c r="J23" s="411">
        <f t="shared" si="0"/>
        <v>0</v>
      </c>
      <c r="K23" s="411">
        <f t="shared" si="0"/>
        <v>0</v>
      </c>
      <c r="L23" s="411">
        <f t="shared" si="0"/>
        <v>0</v>
      </c>
      <c r="M23" s="411">
        <f t="shared" si="0"/>
        <v>0</v>
      </c>
      <c r="N23" s="411">
        <f t="shared" si="0"/>
        <v>0</v>
      </c>
      <c r="O23" s="411">
        <f t="shared" si="0"/>
        <v>0</v>
      </c>
      <c r="P23" s="411">
        <f t="shared" si="0"/>
        <v>0</v>
      </c>
      <c r="Q23" s="411">
        <f t="shared" si="0"/>
        <v>0</v>
      </c>
      <c r="R23" s="411">
        <f t="shared" si="0"/>
        <v>0</v>
      </c>
      <c r="S23" s="412"/>
      <c r="U23" s="44"/>
      <c r="V23" s="44"/>
      <c r="W23" s="44"/>
    </row>
    <row r="24" ht="21.75" customHeight="1"/>
    <row r="25" spans="2:18" ht="48" customHeight="1">
      <c r="B25" s="413" t="s">
        <v>584</v>
      </c>
      <c r="C25" s="44"/>
      <c r="D25" s="44"/>
      <c r="E25" s="44"/>
      <c r="F25" s="44"/>
      <c r="G25" s="44"/>
      <c r="H25" s="44"/>
      <c r="I25" s="44"/>
      <c r="J25" s="44"/>
      <c r="K25" s="44"/>
      <c r="L25" s="44"/>
      <c r="M25" s="44"/>
      <c r="N25" s="44"/>
      <c r="O25" s="44"/>
      <c r="P25" s="44"/>
      <c r="Q25" s="44"/>
      <c r="R25" s="44"/>
    </row>
    <row r="26" spans="2:18" ht="51" customHeight="1">
      <c r="B26" s="413" t="s">
        <v>95</v>
      </c>
      <c r="C26" s="44"/>
      <c r="D26" s="44"/>
      <c r="E26" s="44"/>
      <c r="F26" s="44"/>
      <c r="G26" s="44"/>
      <c r="H26" s="44"/>
      <c r="I26" s="44"/>
      <c r="J26" s="44"/>
      <c r="K26" s="44"/>
      <c r="L26" s="44"/>
      <c r="M26" s="44"/>
      <c r="N26" s="44"/>
      <c r="O26" s="44"/>
      <c r="P26" s="44"/>
      <c r="Q26" s="44"/>
      <c r="R26" s="44"/>
    </row>
  </sheetData>
  <mergeCells count="2">
    <mergeCell ref="A10:A16"/>
    <mergeCell ref="A17:A23"/>
  </mergeCells>
  <printOptions/>
  <pageMargins left="0.25" right="0.25" top="1" bottom="1" header="0.5" footer="0.5"/>
  <pageSetup fitToHeight="1" fitToWidth="1" horizontalDpi="600" verticalDpi="600" orientation="portrait" scale="96" r:id="rId1"/>
</worksheet>
</file>

<file path=xl/worksheets/sheet27.xml><?xml version="1.0" encoding="utf-8"?>
<worksheet xmlns="http://schemas.openxmlformats.org/spreadsheetml/2006/main" xmlns:r="http://schemas.openxmlformats.org/officeDocument/2006/relationships">
  <sheetPr>
    <tabColor indexed="61"/>
  </sheetPr>
  <dimension ref="A8:R34"/>
  <sheetViews>
    <sheetView showGridLines="0" workbookViewId="0" topLeftCell="A7">
      <selection activeCell="A1" sqref="A1"/>
    </sheetView>
  </sheetViews>
  <sheetFormatPr defaultColWidth="9.140625" defaultRowHeight="12.75"/>
  <cols>
    <col min="1" max="1" width="4.28125" style="0" customWidth="1"/>
    <col min="2" max="2" width="12.28125" style="0" customWidth="1"/>
    <col min="3" max="15" width="4.28125" style="414" customWidth="1"/>
    <col min="16" max="17" width="4.28125" style="0" customWidth="1"/>
    <col min="18" max="18" width="8.7109375" style="0" customWidth="1"/>
  </cols>
  <sheetData>
    <row r="3" ht="6" customHeight="1"/>
    <row r="6" ht="18" customHeight="1"/>
    <row r="7" ht="5.25" customHeight="1" thickBot="1"/>
    <row r="8" spans="1:18" ht="45.75" customHeight="1" thickBot="1">
      <c r="A8" s="415"/>
      <c r="B8" s="416" t="s">
        <v>600</v>
      </c>
      <c r="C8" s="417"/>
      <c r="D8" s="418"/>
      <c r="E8" s="418"/>
      <c r="F8" s="418"/>
      <c r="G8" s="418"/>
      <c r="H8" s="418"/>
      <c r="I8" s="418"/>
      <c r="J8" s="418"/>
      <c r="K8" s="418"/>
      <c r="L8" s="418"/>
      <c r="M8" s="418"/>
      <c r="N8" s="418"/>
      <c r="O8" s="418"/>
      <c r="P8" s="419"/>
      <c r="Q8" s="419"/>
      <c r="R8" s="420"/>
    </row>
    <row r="9" spans="1:18" ht="13.5" customHeight="1" thickBot="1">
      <c r="A9" s="421"/>
      <c r="B9" s="422"/>
      <c r="C9" s="423">
        <v>1</v>
      </c>
      <c r="D9" s="424">
        <v>2</v>
      </c>
      <c r="E9" s="424">
        <v>3</v>
      </c>
      <c r="F9" s="424">
        <v>4</v>
      </c>
      <c r="G9" s="424">
        <v>5</v>
      </c>
      <c r="H9" s="424">
        <v>6</v>
      </c>
      <c r="I9" s="424">
        <v>7</v>
      </c>
      <c r="J9" s="424">
        <v>8</v>
      </c>
      <c r="K9" s="424">
        <v>9</v>
      </c>
      <c r="L9" s="424">
        <v>10</v>
      </c>
      <c r="M9" s="424">
        <v>11</v>
      </c>
      <c r="N9" s="424">
        <v>12</v>
      </c>
      <c r="O9" s="424">
        <v>13</v>
      </c>
      <c r="P9" s="424">
        <v>14</v>
      </c>
      <c r="Q9" s="424">
        <v>15</v>
      </c>
      <c r="R9" s="425"/>
    </row>
    <row r="10" spans="1:18" ht="31.5" customHeight="1" thickBot="1">
      <c r="A10" s="415" t="s">
        <v>601</v>
      </c>
      <c r="B10" s="426"/>
      <c r="C10" s="427"/>
      <c r="D10" s="428"/>
      <c r="E10" s="428"/>
      <c r="F10" s="428"/>
      <c r="G10" s="428"/>
      <c r="H10" s="428"/>
      <c r="I10" s="428"/>
      <c r="J10" s="428"/>
      <c r="K10" s="428"/>
      <c r="L10" s="428"/>
      <c r="M10" s="428"/>
      <c r="N10" s="428"/>
      <c r="O10" s="428"/>
      <c r="P10" s="428"/>
      <c r="Q10" s="428"/>
      <c r="R10" s="59" t="s">
        <v>36</v>
      </c>
    </row>
    <row r="11" spans="1:18" ht="18" customHeight="1">
      <c r="A11" s="429"/>
      <c r="B11" s="430"/>
      <c r="C11" s="431"/>
      <c r="D11" s="431"/>
      <c r="E11" s="431"/>
      <c r="F11" s="431"/>
      <c r="G11" s="431"/>
      <c r="H11" s="431"/>
      <c r="I11" s="431"/>
      <c r="J11" s="431"/>
      <c r="K11" s="431"/>
      <c r="L11" s="431"/>
      <c r="M11" s="431"/>
      <c r="N11" s="431"/>
      <c r="O11" s="431"/>
      <c r="P11" s="431"/>
      <c r="Q11" s="431"/>
      <c r="R11" s="425"/>
    </row>
    <row r="12" spans="1:18" ht="12.75">
      <c r="A12" s="432">
        <v>1</v>
      </c>
      <c r="B12" s="433"/>
      <c r="C12" s="434"/>
      <c r="D12" s="434"/>
      <c r="E12" s="434"/>
      <c r="F12" s="434"/>
      <c r="G12" s="434"/>
      <c r="H12" s="434"/>
      <c r="I12" s="434"/>
      <c r="J12" s="434"/>
      <c r="K12" s="434"/>
      <c r="L12" s="434"/>
      <c r="M12" s="434"/>
      <c r="N12" s="434"/>
      <c r="O12" s="434"/>
      <c r="P12" s="434"/>
      <c r="Q12" s="434"/>
      <c r="R12" s="435">
        <f aca="true" t="shared" si="0" ref="R12:R32">SUM(C$8*C12,D$8*D12,E$8*E12,F$8*F12,G$8*G12,H$8*H12,I$8*I12,J$8*J12,K$8*K12,L$8*L12,M$8*M12,N$8*N12,O$8*O12,P$8*P12,Q$8*Q12)</f>
        <v>0</v>
      </c>
    </row>
    <row r="13" spans="1:18" ht="12.75">
      <c r="A13" s="432">
        <v>2</v>
      </c>
      <c r="B13" s="433"/>
      <c r="C13" s="434"/>
      <c r="D13" s="434"/>
      <c r="E13" s="434"/>
      <c r="F13" s="434"/>
      <c r="G13" s="434"/>
      <c r="H13" s="434"/>
      <c r="I13" s="434"/>
      <c r="J13" s="434"/>
      <c r="K13" s="434"/>
      <c r="L13" s="434"/>
      <c r="M13" s="434"/>
      <c r="N13" s="434"/>
      <c r="O13" s="434"/>
      <c r="P13" s="434"/>
      <c r="Q13" s="434"/>
      <c r="R13" s="435">
        <f t="shared" si="0"/>
        <v>0</v>
      </c>
    </row>
    <row r="14" spans="1:18" ht="12.75">
      <c r="A14" s="432">
        <v>3</v>
      </c>
      <c r="B14" s="433"/>
      <c r="C14" s="434"/>
      <c r="D14" s="434"/>
      <c r="E14" s="434"/>
      <c r="F14" s="434"/>
      <c r="G14" s="434"/>
      <c r="H14" s="434"/>
      <c r="I14" s="434"/>
      <c r="J14" s="434"/>
      <c r="K14" s="434"/>
      <c r="L14" s="434"/>
      <c r="M14" s="434"/>
      <c r="N14" s="434"/>
      <c r="O14" s="434"/>
      <c r="P14" s="434"/>
      <c r="Q14" s="434"/>
      <c r="R14" s="435">
        <f t="shared" si="0"/>
        <v>0</v>
      </c>
    </row>
    <row r="15" spans="1:18" ht="12.75">
      <c r="A15" s="432">
        <v>4</v>
      </c>
      <c r="B15" s="433"/>
      <c r="C15" s="434"/>
      <c r="D15" s="434"/>
      <c r="E15" s="434"/>
      <c r="F15" s="434"/>
      <c r="G15" s="434"/>
      <c r="H15" s="434"/>
      <c r="I15" s="434"/>
      <c r="J15" s="434"/>
      <c r="K15" s="434"/>
      <c r="L15" s="434"/>
      <c r="M15" s="434"/>
      <c r="N15" s="434"/>
      <c r="O15" s="434"/>
      <c r="P15" s="434"/>
      <c r="Q15" s="434"/>
      <c r="R15" s="435">
        <f t="shared" si="0"/>
        <v>0</v>
      </c>
    </row>
    <row r="16" spans="1:18" ht="12.75">
      <c r="A16" s="432">
        <v>5</v>
      </c>
      <c r="B16" s="433"/>
      <c r="C16" s="434"/>
      <c r="D16" s="434"/>
      <c r="E16" s="434"/>
      <c r="F16" s="434"/>
      <c r="G16" s="434"/>
      <c r="H16" s="434"/>
      <c r="I16" s="434"/>
      <c r="J16" s="434"/>
      <c r="K16" s="434"/>
      <c r="L16" s="434"/>
      <c r="M16" s="434"/>
      <c r="N16" s="434"/>
      <c r="O16" s="434"/>
      <c r="P16" s="434"/>
      <c r="Q16" s="434"/>
      <c r="R16" s="435">
        <f t="shared" si="0"/>
        <v>0</v>
      </c>
    </row>
    <row r="17" spans="1:18" ht="12.75">
      <c r="A17" s="432">
        <v>6</v>
      </c>
      <c r="B17" s="433"/>
      <c r="C17" s="434"/>
      <c r="D17" s="434"/>
      <c r="E17" s="434"/>
      <c r="F17" s="434"/>
      <c r="G17" s="434"/>
      <c r="H17" s="434"/>
      <c r="I17" s="434"/>
      <c r="J17" s="434"/>
      <c r="K17" s="434"/>
      <c r="L17" s="434"/>
      <c r="M17" s="434"/>
      <c r="N17" s="434"/>
      <c r="O17" s="434"/>
      <c r="P17" s="434"/>
      <c r="Q17" s="434"/>
      <c r="R17" s="435">
        <f t="shared" si="0"/>
        <v>0</v>
      </c>
    </row>
    <row r="18" spans="1:18" ht="12.75">
      <c r="A18" s="432">
        <v>7</v>
      </c>
      <c r="B18" s="433"/>
      <c r="C18" s="434"/>
      <c r="D18" s="434"/>
      <c r="E18" s="434"/>
      <c r="F18" s="434"/>
      <c r="G18" s="434"/>
      <c r="H18" s="434"/>
      <c r="I18" s="434"/>
      <c r="J18" s="434"/>
      <c r="K18" s="434"/>
      <c r="L18" s="434"/>
      <c r="M18" s="434"/>
      <c r="N18" s="434"/>
      <c r="O18" s="434"/>
      <c r="P18" s="434"/>
      <c r="Q18" s="434"/>
      <c r="R18" s="435">
        <f t="shared" si="0"/>
        <v>0</v>
      </c>
    </row>
    <row r="19" spans="1:18" ht="12.75">
      <c r="A19" s="432">
        <v>8</v>
      </c>
      <c r="B19" s="433"/>
      <c r="C19" s="434"/>
      <c r="D19" s="434"/>
      <c r="E19" s="434"/>
      <c r="F19" s="434"/>
      <c r="G19" s="434"/>
      <c r="H19" s="434"/>
      <c r="I19" s="434"/>
      <c r="J19" s="434"/>
      <c r="K19" s="434"/>
      <c r="L19" s="434"/>
      <c r="M19" s="434"/>
      <c r="N19" s="434"/>
      <c r="O19" s="434"/>
      <c r="P19" s="434"/>
      <c r="Q19" s="434"/>
      <c r="R19" s="435">
        <f t="shared" si="0"/>
        <v>0</v>
      </c>
    </row>
    <row r="20" spans="1:18" ht="12.75">
      <c r="A20" s="432">
        <v>9</v>
      </c>
      <c r="B20" s="433"/>
      <c r="C20" s="434"/>
      <c r="D20" s="434"/>
      <c r="E20" s="434"/>
      <c r="F20" s="434"/>
      <c r="G20" s="434"/>
      <c r="H20" s="434"/>
      <c r="I20" s="434"/>
      <c r="J20" s="434"/>
      <c r="K20" s="434"/>
      <c r="L20" s="434"/>
      <c r="M20" s="434"/>
      <c r="N20" s="434"/>
      <c r="O20" s="434"/>
      <c r="P20" s="434"/>
      <c r="Q20" s="434"/>
      <c r="R20" s="435">
        <f t="shared" si="0"/>
        <v>0</v>
      </c>
    </row>
    <row r="21" spans="1:18" ht="12.75">
      <c r="A21" s="432">
        <v>10</v>
      </c>
      <c r="B21" s="433"/>
      <c r="C21" s="434"/>
      <c r="D21" s="434"/>
      <c r="E21" s="434"/>
      <c r="F21" s="434"/>
      <c r="G21" s="434"/>
      <c r="H21" s="434"/>
      <c r="I21" s="434"/>
      <c r="J21" s="434"/>
      <c r="K21" s="434"/>
      <c r="L21" s="434"/>
      <c r="M21" s="434"/>
      <c r="N21" s="434"/>
      <c r="O21" s="434"/>
      <c r="P21" s="434"/>
      <c r="Q21" s="434"/>
      <c r="R21" s="435">
        <f t="shared" si="0"/>
        <v>0</v>
      </c>
    </row>
    <row r="22" spans="1:18" ht="12.75">
      <c r="A22" s="432">
        <v>11</v>
      </c>
      <c r="B22" s="433"/>
      <c r="C22" s="434"/>
      <c r="D22" s="434"/>
      <c r="E22" s="434"/>
      <c r="F22" s="434"/>
      <c r="G22" s="434"/>
      <c r="H22" s="434"/>
      <c r="I22" s="434"/>
      <c r="J22" s="434"/>
      <c r="K22" s="434"/>
      <c r="L22" s="434"/>
      <c r="M22" s="434"/>
      <c r="N22" s="434"/>
      <c r="O22" s="434"/>
      <c r="P22" s="434"/>
      <c r="Q22" s="434"/>
      <c r="R22" s="435">
        <f t="shared" si="0"/>
        <v>0</v>
      </c>
    </row>
    <row r="23" spans="1:18" ht="12.75">
      <c r="A23" s="432">
        <v>12</v>
      </c>
      <c r="B23" s="433"/>
      <c r="C23" s="434"/>
      <c r="D23" s="434"/>
      <c r="E23" s="434"/>
      <c r="F23" s="434"/>
      <c r="G23" s="434"/>
      <c r="H23" s="434"/>
      <c r="I23" s="434"/>
      <c r="J23" s="434"/>
      <c r="K23" s="434"/>
      <c r="L23" s="434"/>
      <c r="M23" s="434"/>
      <c r="N23" s="434"/>
      <c r="O23" s="434"/>
      <c r="P23" s="434"/>
      <c r="Q23" s="434"/>
      <c r="R23" s="435">
        <f t="shared" si="0"/>
        <v>0</v>
      </c>
    </row>
    <row r="24" spans="1:18" ht="12.75">
      <c r="A24" s="432">
        <v>13</v>
      </c>
      <c r="B24" s="433"/>
      <c r="C24" s="434"/>
      <c r="D24" s="434"/>
      <c r="E24" s="434"/>
      <c r="F24" s="434"/>
      <c r="G24" s="434"/>
      <c r="H24" s="434"/>
      <c r="I24" s="434"/>
      <c r="J24" s="434"/>
      <c r="K24" s="434"/>
      <c r="L24" s="434"/>
      <c r="M24" s="434"/>
      <c r="N24" s="434"/>
      <c r="O24" s="434"/>
      <c r="P24" s="434"/>
      <c r="Q24" s="434"/>
      <c r="R24" s="435">
        <f t="shared" si="0"/>
        <v>0</v>
      </c>
    </row>
    <row r="25" spans="1:18" ht="12.75">
      <c r="A25" s="432">
        <v>14</v>
      </c>
      <c r="B25" s="433"/>
      <c r="C25" s="434"/>
      <c r="D25" s="434"/>
      <c r="E25" s="434"/>
      <c r="F25" s="434"/>
      <c r="G25" s="434"/>
      <c r="H25" s="434"/>
      <c r="I25" s="434"/>
      <c r="J25" s="434"/>
      <c r="K25" s="434"/>
      <c r="L25" s="434"/>
      <c r="M25" s="434"/>
      <c r="N25" s="434"/>
      <c r="O25" s="434"/>
      <c r="P25" s="434"/>
      <c r="Q25" s="434"/>
      <c r="R25" s="435">
        <f t="shared" si="0"/>
        <v>0</v>
      </c>
    </row>
    <row r="26" spans="1:18" ht="12.75">
      <c r="A26" s="432">
        <v>15</v>
      </c>
      <c r="B26" s="433"/>
      <c r="C26" s="434"/>
      <c r="D26" s="434"/>
      <c r="E26" s="434"/>
      <c r="F26" s="434"/>
      <c r="G26" s="434"/>
      <c r="H26" s="434"/>
      <c r="I26" s="434"/>
      <c r="J26" s="434"/>
      <c r="K26" s="434"/>
      <c r="L26" s="434"/>
      <c r="M26" s="434"/>
      <c r="N26" s="434"/>
      <c r="O26" s="434"/>
      <c r="P26" s="434"/>
      <c r="Q26" s="434"/>
      <c r="R26" s="435">
        <f t="shared" si="0"/>
        <v>0</v>
      </c>
    </row>
    <row r="27" spans="1:18" ht="12.75">
      <c r="A27" s="432">
        <v>16</v>
      </c>
      <c r="B27" s="433"/>
      <c r="C27" s="434"/>
      <c r="D27" s="434"/>
      <c r="E27" s="434"/>
      <c r="F27" s="434"/>
      <c r="G27" s="434"/>
      <c r="H27" s="434"/>
      <c r="I27" s="434"/>
      <c r="J27" s="434"/>
      <c r="K27" s="434"/>
      <c r="L27" s="434"/>
      <c r="M27" s="434"/>
      <c r="N27" s="434"/>
      <c r="O27" s="434"/>
      <c r="P27" s="434"/>
      <c r="Q27" s="434"/>
      <c r="R27" s="435">
        <f t="shared" si="0"/>
        <v>0</v>
      </c>
    </row>
    <row r="28" spans="1:18" ht="12.75">
      <c r="A28" s="432">
        <v>17</v>
      </c>
      <c r="B28" s="433"/>
      <c r="C28" s="434"/>
      <c r="D28" s="434"/>
      <c r="E28" s="434"/>
      <c r="F28" s="434"/>
      <c r="G28" s="434"/>
      <c r="H28" s="434"/>
      <c r="I28" s="434"/>
      <c r="J28" s="434"/>
      <c r="K28" s="434"/>
      <c r="L28" s="434"/>
      <c r="M28" s="434"/>
      <c r="N28" s="434"/>
      <c r="O28" s="434"/>
      <c r="P28" s="434"/>
      <c r="Q28" s="434"/>
      <c r="R28" s="435">
        <f t="shared" si="0"/>
        <v>0</v>
      </c>
    </row>
    <row r="29" spans="1:18" ht="12.75">
      <c r="A29" s="432">
        <v>18</v>
      </c>
      <c r="B29" s="433"/>
      <c r="C29" s="434"/>
      <c r="D29" s="434"/>
      <c r="E29" s="434"/>
      <c r="F29" s="434"/>
      <c r="G29" s="434"/>
      <c r="H29" s="434"/>
      <c r="I29" s="434"/>
      <c r="J29" s="434"/>
      <c r="K29" s="434"/>
      <c r="L29" s="434"/>
      <c r="M29" s="434"/>
      <c r="N29" s="434"/>
      <c r="O29" s="434"/>
      <c r="P29" s="434"/>
      <c r="Q29" s="434"/>
      <c r="R29" s="435">
        <f t="shared" si="0"/>
        <v>0</v>
      </c>
    </row>
    <row r="30" spans="1:18" ht="12.75">
      <c r="A30" s="432">
        <v>19</v>
      </c>
      <c r="B30" s="433"/>
      <c r="C30" s="434"/>
      <c r="D30" s="434"/>
      <c r="E30" s="434"/>
      <c r="F30" s="434"/>
      <c r="G30" s="434"/>
      <c r="H30" s="434"/>
      <c r="I30" s="434"/>
      <c r="J30" s="434"/>
      <c r="K30" s="434"/>
      <c r="L30" s="434"/>
      <c r="M30" s="434"/>
      <c r="N30" s="434"/>
      <c r="O30" s="434"/>
      <c r="P30" s="434"/>
      <c r="Q30" s="434"/>
      <c r="R30" s="435">
        <f t="shared" si="0"/>
        <v>0</v>
      </c>
    </row>
    <row r="31" spans="1:18" ht="12.75">
      <c r="A31" s="432">
        <v>20</v>
      </c>
      <c r="B31" s="433"/>
      <c r="C31" s="434"/>
      <c r="D31" s="434"/>
      <c r="E31" s="434"/>
      <c r="F31" s="434"/>
      <c r="G31" s="434"/>
      <c r="H31" s="434"/>
      <c r="I31" s="434"/>
      <c r="J31" s="434"/>
      <c r="K31" s="434"/>
      <c r="L31" s="434"/>
      <c r="M31" s="434"/>
      <c r="N31" s="434"/>
      <c r="O31" s="434"/>
      <c r="P31" s="434"/>
      <c r="Q31" s="434"/>
      <c r="R31" s="435">
        <f t="shared" si="0"/>
        <v>0</v>
      </c>
    </row>
    <row r="32" spans="1:18" ht="12.75">
      <c r="A32" s="432"/>
      <c r="B32" s="433"/>
      <c r="C32" s="436"/>
      <c r="D32" s="434"/>
      <c r="E32" s="434"/>
      <c r="F32" s="434"/>
      <c r="G32" s="434"/>
      <c r="H32" s="434"/>
      <c r="I32" s="434"/>
      <c r="J32" s="434"/>
      <c r="K32" s="434"/>
      <c r="L32" s="434"/>
      <c r="M32" s="434"/>
      <c r="N32" s="434"/>
      <c r="O32" s="434"/>
      <c r="P32" s="434"/>
      <c r="Q32" s="434"/>
      <c r="R32" s="435">
        <f t="shared" si="0"/>
        <v>0</v>
      </c>
    </row>
    <row r="33" spans="1:18" ht="13.5" thickBot="1">
      <c r="A33" s="437"/>
      <c r="B33" s="438"/>
      <c r="C33" s="439"/>
      <c r="D33" s="440"/>
      <c r="E33" s="440"/>
      <c r="F33" s="440"/>
      <c r="G33" s="440"/>
      <c r="H33" s="440"/>
      <c r="I33" s="440"/>
      <c r="J33" s="440"/>
      <c r="K33" s="440"/>
      <c r="L33" s="440"/>
      <c r="M33" s="440"/>
      <c r="N33" s="440"/>
      <c r="O33" s="440"/>
      <c r="P33" s="440"/>
      <c r="Q33" s="440"/>
      <c r="R33" s="441"/>
    </row>
    <row r="34" spans="1:18" ht="20.25" customHeight="1" thickBot="1">
      <c r="A34" s="442" t="s">
        <v>36</v>
      </c>
      <c r="B34" s="443"/>
      <c r="C34" s="444">
        <f aca="true" t="shared" si="1" ref="C34:Q34">SUM(C8*C12,C8*C13,C8*C14,C8*C15,C8*C16,C8*C17,C8*C18,C8*C19,C8*C20,C8*C21,C8*C22,C8*C23,C8*C24,C8*C25,C8*C26,C8*C27,C8*C28,C8*C29,C8*C30,C8*C31)</f>
        <v>0</v>
      </c>
      <c r="D34" s="445">
        <f t="shared" si="1"/>
        <v>0</v>
      </c>
      <c r="E34" s="445">
        <f t="shared" si="1"/>
        <v>0</v>
      </c>
      <c r="F34" s="445">
        <f t="shared" si="1"/>
        <v>0</v>
      </c>
      <c r="G34" s="445">
        <f t="shared" si="1"/>
        <v>0</v>
      </c>
      <c r="H34" s="445">
        <f t="shared" si="1"/>
        <v>0</v>
      </c>
      <c r="I34" s="445">
        <f t="shared" si="1"/>
        <v>0</v>
      </c>
      <c r="J34" s="445">
        <f t="shared" si="1"/>
        <v>0</v>
      </c>
      <c r="K34" s="445">
        <f t="shared" si="1"/>
        <v>0</v>
      </c>
      <c r="L34" s="445">
        <f t="shared" si="1"/>
        <v>0</v>
      </c>
      <c r="M34" s="445">
        <f t="shared" si="1"/>
        <v>0</v>
      </c>
      <c r="N34" s="445">
        <f t="shared" si="1"/>
        <v>0</v>
      </c>
      <c r="O34" s="445">
        <f t="shared" si="1"/>
        <v>0</v>
      </c>
      <c r="P34" s="445">
        <f t="shared" si="1"/>
        <v>0</v>
      </c>
      <c r="Q34" s="445">
        <f t="shared" si="1"/>
        <v>0</v>
      </c>
      <c r="R34" s="446"/>
    </row>
  </sheetData>
  <printOptions/>
  <pageMargins left="0.75" right="0.75" top="1" bottom="1" header="0.5" footer="0.5"/>
  <pageSetup horizontalDpi="360" verticalDpi="360" orientation="portrait" r:id="rId2"/>
  <headerFooter alignWithMargins="0">
    <oddFooter>&amp;CPage &amp;P</oddFooter>
  </headerFooter>
  <drawing r:id="rId1"/>
</worksheet>
</file>

<file path=xl/worksheets/sheet28.xml><?xml version="1.0" encoding="utf-8"?>
<worksheet xmlns="http://schemas.openxmlformats.org/spreadsheetml/2006/main" xmlns:r="http://schemas.openxmlformats.org/officeDocument/2006/relationships">
  <sheetPr>
    <tabColor indexed="11"/>
  </sheetPr>
  <dimension ref="B1:D30"/>
  <sheetViews>
    <sheetView zoomScale="75" zoomScaleNormal="75" workbookViewId="0" topLeftCell="A1">
      <selection activeCell="A1" sqref="A1"/>
    </sheetView>
  </sheetViews>
  <sheetFormatPr defaultColWidth="9.140625" defaultRowHeight="12.75"/>
  <cols>
    <col min="1" max="1" width="5.00390625" style="454" customWidth="1"/>
    <col min="2" max="2" width="34.28125" style="454" customWidth="1"/>
    <col min="3" max="3" width="2.421875" style="454" customWidth="1"/>
    <col min="4" max="4" width="36.00390625" style="454" customWidth="1"/>
    <col min="5" max="16384" width="9.140625" style="454" customWidth="1"/>
  </cols>
  <sheetData>
    <row r="1" spans="2:4" ht="18">
      <c r="B1" s="453"/>
      <c r="D1" s="455"/>
    </row>
    <row r="2" ht="18">
      <c r="B2" s="456"/>
    </row>
    <row r="8" spans="2:4" ht="18">
      <c r="B8" s="457" t="s">
        <v>628</v>
      </c>
      <c r="D8" s="458"/>
    </row>
    <row r="9" ht="18">
      <c r="B9" s="457"/>
    </row>
    <row r="10" spans="2:4" ht="18">
      <c r="B10" s="457" t="s">
        <v>603</v>
      </c>
      <c r="D10" s="458"/>
    </row>
    <row r="11" ht="18">
      <c r="B11" s="457"/>
    </row>
    <row r="12" spans="2:4" ht="18">
      <c r="B12" s="457" t="s">
        <v>629</v>
      </c>
      <c r="D12" s="458"/>
    </row>
    <row r="13" ht="18">
      <c r="B13" s="457"/>
    </row>
    <row r="14" spans="2:4" ht="18">
      <c r="B14" s="457" t="s">
        <v>630</v>
      </c>
      <c r="D14" s="458"/>
    </row>
    <row r="15" ht="18">
      <c r="B15" s="457"/>
    </row>
    <row r="16" spans="2:4" ht="18">
      <c r="B16" s="457" t="s">
        <v>631</v>
      </c>
      <c r="D16" s="458"/>
    </row>
    <row r="17" ht="18">
      <c r="B17" s="457"/>
    </row>
    <row r="18" spans="2:4" ht="18">
      <c r="B18" s="457" t="s">
        <v>632</v>
      </c>
      <c r="D18" s="458"/>
    </row>
    <row r="19" ht="18">
      <c r="B19" s="457"/>
    </row>
    <row r="20" spans="2:4" ht="18">
      <c r="B20" s="457" t="s">
        <v>633</v>
      </c>
      <c r="D20" s="458"/>
    </row>
    <row r="21" ht="18">
      <c r="B21" s="457"/>
    </row>
    <row r="22" spans="2:4" ht="18">
      <c r="B22" s="457" t="s">
        <v>634</v>
      </c>
      <c r="D22" s="458"/>
    </row>
    <row r="23" ht="18">
      <c r="B23" s="457"/>
    </row>
    <row r="24" spans="2:4" ht="18">
      <c r="B24" s="457" t="s">
        <v>635</v>
      </c>
      <c r="D24" s="458"/>
    </row>
    <row r="25" ht="18">
      <c r="D25" s="458"/>
    </row>
    <row r="26" ht="18">
      <c r="D26" s="458"/>
    </row>
    <row r="27" ht="18">
      <c r="D27" s="458"/>
    </row>
    <row r="28" ht="18">
      <c r="D28" s="458"/>
    </row>
    <row r="29" ht="18">
      <c r="D29" s="458"/>
    </row>
    <row r="30" ht="18">
      <c r="D30" s="458"/>
    </row>
  </sheetData>
  <printOptions/>
  <pageMargins left="0.75" right="0.75" top="1" bottom="1" header="0.5" footer="0.5"/>
  <pageSetup horizontalDpi="600" verticalDpi="600" orientation="portrait" r:id="rId2"/>
  <headerFooter alignWithMargins="0">
    <oddFooter>&amp;RPFMEA Information Sheet</oddFooter>
  </headerFooter>
  <drawing r:id="rId1"/>
</worksheet>
</file>

<file path=xl/worksheets/sheet29.xml><?xml version="1.0" encoding="utf-8"?>
<worksheet xmlns="http://schemas.openxmlformats.org/spreadsheetml/2006/main" xmlns:r="http://schemas.openxmlformats.org/officeDocument/2006/relationships">
  <sheetPr>
    <tabColor indexed="52"/>
    <pageSetUpPr fitToPage="1"/>
  </sheetPr>
  <dimension ref="A8:Q24"/>
  <sheetViews>
    <sheetView showGridLines="0" zoomScale="60" zoomScaleNormal="60" workbookViewId="0" topLeftCell="A4">
      <selection activeCell="A1" sqref="A1"/>
    </sheetView>
  </sheetViews>
  <sheetFormatPr defaultColWidth="9.140625" defaultRowHeight="12.75"/>
  <cols>
    <col min="1" max="2" width="14.7109375" style="0" customWidth="1"/>
    <col min="3" max="3" width="23.00390625" style="0" customWidth="1"/>
    <col min="4" max="4" width="25.00390625" style="0" customWidth="1"/>
    <col min="5" max="5" width="6.28125" style="0" customWidth="1"/>
    <col min="6" max="6" width="26.421875" style="0" customWidth="1"/>
    <col min="7" max="7" width="5.28125" style="0" customWidth="1"/>
    <col min="8" max="8" width="28.8515625" style="0" customWidth="1"/>
    <col min="9" max="9" width="4.7109375" style="0" customWidth="1"/>
    <col min="10" max="10" width="4.421875" style="0" customWidth="1"/>
    <col min="11" max="11" width="19.57421875" style="0" customWidth="1"/>
    <col min="12" max="12" width="12.28125" style="0" customWidth="1"/>
    <col min="13" max="13" width="21.57421875" style="0" customWidth="1"/>
    <col min="14" max="14" width="4.28125" style="0" customWidth="1"/>
    <col min="15" max="15" width="5.7109375" style="0" customWidth="1"/>
    <col min="16" max="17" width="4.28125" style="0" customWidth="1"/>
  </cols>
  <sheetData>
    <row r="1" ht="13.5" customHeight="1"/>
    <row r="2" ht="13.5" customHeight="1"/>
    <row r="3" ht="13.5" customHeight="1"/>
    <row r="4" ht="13.5" customHeight="1"/>
    <row r="5" ht="13.5" customHeight="1"/>
    <row r="7" ht="13.5" thickBot="1"/>
    <row r="8" spans="1:17" ht="36.75" customHeight="1" thickBot="1">
      <c r="A8" s="368" t="s">
        <v>636</v>
      </c>
      <c r="B8" s="367"/>
      <c r="C8" s="459"/>
      <c r="D8" s="460"/>
      <c r="E8" s="460"/>
      <c r="F8" s="461"/>
      <c r="G8" s="462"/>
      <c r="H8" s="459" t="s">
        <v>604</v>
      </c>
      <c r="I8" s="460"/>
      <c r="J8" s="461"/>
      <c r="K8" s="459" t="s">
        <v>637</v>
      </c>
      <c r="L8" s="461"/>
      <c r="M8" s="463"/>
      <c r="N8" s="462"/>
      <c r="O8" s="462"/>
      <c r="P8" s="462"/>
      <c r="Q8" s="462"/>
    </row>
    <row r="9" spans="1:17" ht="24.75" customHeight="1" thickBot="1">
      <c r="A9" s="368" t="s">
        <v>638</v>
      </c>
      <c r="B9" s="367"/>
      <c r="C9" s="459"/>
      <c r="D9" s="460"/>
      <c r="E9" s="460"/>
      <c r="F9" s="461"/>
      <c r="G9" s="462"/>
      <c r="H9" s="464" t="s">
        <v>639</v>
      </c>
      <c r="I9" s="460"/>
      <c r="J9" s="460"/>
      <c r="K9" s="460"/>
      <c r="L9" s="461"/>
      <c r="M9" s="463"/>
      <c r="N9" s="462"/>
      <c r="O9" s="462"/>
      <c r="P9" s="462"/>
      <c r="Q9" s="462"/>
    </row>
    <row r="10" spans="1:17" ht="14.25" customHeight="1" thickBot="1">
      <c r="A10" s="462"/>
      <c r="B10" s="462"/>
      <c r="C10" s="462"/>
      <c r="D10" s="462"/>
      <c r="E10" s="462"/>
      <c r="F10" s="462"/>
      <c r="G10" s="462"/>
      <c r="H10" s="462"/>
      <c r="I10" s="462"/>
      <c r="J10" s="462"/>
      <c r="K10" s="462"/>
      <c r="L10" s="462"/>
      <c r="M10" s="462"/>
      <c r="N10" s="462"/>
      <c r="O10" s="462"/>
      <c r="P10" s="462"/>
      <c r="Q10" s="462"/>
    </row>
    <row r="11" spans="1:17" ht="63" customHeight="1" thickBot="1">
      <c r="A11" s="465" t="s">
        <v>640</v>
      </c>
      <c r="B11" s="466" t="s">
        <v>641</v>
      </c>
      <c r="C11" s="467" t="s">
        <v>642</v>
      </c>
      <c r="D11" s="467" t="s">
        <v>643</v>
      </c>
      <c r="E11" s="468" t="s">
        <v>644</v>
      </c>
      <c r="F11" s="467" t="s">
        <v>645</v>
      </c>
      <c r="G11" s="468" t="s">
        <v>646</v>
      </c>
      <c r="H11" s="467" t="s">
        <v>647</v>
      </c>
      <c r="I11" s="468" t="s">
        <v>648</v>
      </c>
      <c r="J11" s="469" t="s">
        <v>649</v>
      </c>
      <c r="K11" s="467" t="s">
        <v>650</v>
      </c>
      <c r="L11" s="467" t="s">
        <v>651</v>
      </c>
      <c r="M11" s="470" t="s">
        <v>652</v>
      </c>
      <c r="N11" s="468" t="s">
        <v>644</v>
      </c>
      <c r="O11" s="468" t="s">
        <v>646</v>
      </c>
      <c r="P11" s="468" t="s">
        <v>648</v>
      </c>
      <c r="Q11" s="469" t="s">
        <v>649</v>
      </c>
    </row>
    <row r="12" spans="1:17" s="481" customFormat="1" ht="100.5" customHeight="1" thickBot="1">
      <c r="A12" s="471" t="s">
        <v>653</v>
      </c>
      <c r="B12" s="472" t="s">
        <v>654</v>
      </c>
      <c r="C12" s="473" t="s">
        <v>655</v>
      </c>
      <c r="D12" s="473" t="s">
        <v>656</v>
      </c>
      <c r="E12" s="474" t="s">
        <v>657</v>
      </c>
      <c r="F12" s="473" t="s">
        <v>658</v>
      </c>
      <c r="G12" s="475" t="s">
        <v>659</v>
      </c>
      <c r="H12" s="473" t="s">
        <v>757</v>
      </c>
      <c r="I12" s="475" t="s">
        <v>660</v>
      </c>
      <c r="J12" s="476"/>
      <c r="K12" s="477" t="s">
        <v>758</v>
      </c>
      <c r="L12" s="477" t="s">
        <v>661</v>
      </c>
      <c r="M12" s="478" t="s">
        <v>759</v>
      </c>
      <c r="N12" s="479"/>
      <c r="O12" s="479"/>
      <c r="P12" s="479"/>
      <c r="Q12" s="480"/>
    </row>
    <row r="13" spans="1:17" ht="34.5" customHeight="1">
      <c r="A13" s="482" t="s">
        <v>662</v>
      </c>
      <c r="B13" s="483"/>
      <c r="C13" s="484" t="s">
        <v>662</v>
      </c>
      <c r="D13" s="484" t="s">
        <v>662</v>
      </c>
      <c r="E13" s="485"/>
      <c r="F13" s="484"/>
      <c r="G13" s="486"/>
      <c r="H13" s="484"/>
      <c r="I13" s="486"/>
      <c r="J13" s="435">
        <f aca="true" t="shared" si="0" ref="J13:J24">E13*G13*I13</f>
        <v>0</v>
      </c>
      <c r="K13" s="484"/>
      <c r="L13" s="484"/>
      <c r="M13" s="487"/>
      <c r="N13" s="488" t="s">
        <v>662</v>
      </c>
      <c r="O13" s="488" t="s">
        <v>662</v>
      </c>
      <c r="P13" s="488" t="s">
        <v>662</v>
      </c>
      <c r="Q13" s="435">
        <f aca="true" t="shared" si="1" ref="Q13:Q24">PRODUCT(N13:P13)</f>
        <v>0</v>
      </c>
    </row>
    <row r="14" spans="1:17" ht="34.5" customHeight="1">
      <c r="A14" s="489"/>
      <c r="B14" s="490"/>
      <c r="C14" s="491"/>
      <c r="D14" s="491"/>
      <c r="E14" s="486"/>
      <c r="F14" s="491"/>
      <c r="G14" s="486"/>
      <c r="H14" s="491"/>
      <c r="I14" s="486"/>
      <c r="J14" s="435">
        <f t="shared" si="0"/>
        <v>0</v>
      </c>
      <c r="K14" s="491"/>
      <c r="L14" s="491"/>
      <c r="M14" s="492"/>
      <c r="N14" s="432"/>
      <c r="O14" s="432"/>
      <c r="P14" s="432"/>
      <c r="Q14" s="435">
        <f t="shared" si="1"/>
        <v>0</v>
      </c>
    </row>
    <row r="15" spans="1:17" ht="34.5" customHeight="1">
      <c r="A15" s="489"/>
      <c r="B15" s="490"/>
      <c r="C15" s="491"/>
      <c r="D15" s="491"/>
      <c r="E15" s="486"/>
      <c r="F15" s="491"/>
      <c r="G15" s="486"/>
      <c r="H15" s="491"/>
      <c r="I15" s="486"/>
      <c r="J15" s="435">
        <f t="shared" si="0"/>
        <v>0</v>
      </c>
      <c r="K15" s="491"/>
      <c r="L15" s="491"/>
      <c r="M15" s="492"/>
      <c r="N15" s="432"/>
      <c r="O15" s="432"/>
      <c r="P15" s="432"/>
      <c r="Q15" s="435">
        <f t="shared" si="1"/>
        <v>0</v>
      </c>
    </row>
    <row r="16" spans="1:17" ht="34.5" customHeight="1">
      <c r="A16" s="489"/>
      <c r="B16" s="490"/>
      <c r="C16" s="491"/>
      <c r="D16" s="491"/>
      <c r="E16" s="486"/>
      <c r="F16" s="491"/>
      <c r="G16" s="486"/>
      <c r="H16" s="491"/>
      <c r="I16" s="486"/>
      <c r="J16" s="435">
        <f t="shared" si="0"/>
        <v>0</v>
      </c>
      <c r="K16" s="491"/>
      <c r="L16" s="491"/>
      <c r="M16" s="493"/>
      <c r="N16" s="432" t="s">
        <v>662</v>
      </c>
      <c r="O16" s="432" t="s">
        <v>662</v>
      </c>
      <c r="P16" s="432" t="s">
        <v>662</v>
      </c>
      <c r="Q16" s="435">
        <f t="shared" si="1"/>
        <v>0</v>
      </c>
    </row>
    <row r="17" spans="1:17" ht="34.5" customHeight="1">
      <c r="A17" s="489"/>
      <c r="B17" s="490"/>
      <c r="C17" s="491"/>
      <c r="D17" s="491"/>
      <c r="E17" s="486"/>
      <c r="F17" s="491"/>
      <c r="G17" s="486"/>
      <c r="H17" s="491"/>
      <c r="I17" s="486"/>
      <c r="J17" s="435">
        <f t="shared" si="0"/>
        <v>0</v>
      </c>
      <c r="K17" s="491" t="s">
        <v>662</v>
      </c>
      <c r="L17" s="491"/>
      <c r="M17" s="492"/>
      <c r="N17" s="432" t="s">
        <v>662</v>
      </c>
      <c r="O17" s="432" t="s">
        <v>662</v>
      </c>
      <c r="P17" s="432" t="s">
        <v>662</v>
      </c>
      <c r="Q17" s="435">
        <f t="shared" si="1"/>
        <v>0</v>
      </c>
    </row>
    <row r="18" spans="1:17" ht="34.5" customHeight="1">
      <c r="A18" s="489"/>
      <c r="B18" s="490"/>
      <c r="C18" s="491"/>
      <c r="D18" s="491"/>
      <c r="E18" s="486"/>
      <c r="F18" s="491"/>
      <c r="G18" s="486"/>
      <c r="H18" s="491"/>
      <c r="I18" s="486"/>
      <c r="J18" s="435">
        <f t="shared" si="0"/>
        <v>0</v>
      </c>
      <c r="K18" s="491"/>
      <c r="L18" s="491"/>
      <c r="M18" s="492"/>
      <c r="N18" s="432"/>
      <c r="O18" s="432"/>
      <c r="P18" s="432"/>
      <c r="Q18" s="435">
        <f t="shared" si="1"/>
        <v>0</v>
      </c>
    </row>
    <row r="19" spans="1:17" ht="34.5" customHeight="1">
      <c r="A19" s="489"/>
      <c r="B19" s="490"/>
      <c r="C19" s="491"/>
      <c r="D19" s="491"/>
      <c r="E19" s="486"/>
      <c r="F19" s="491"/>
      <c r="G19" s="486"/>
      <c r="H19" s="491"/>
      <c r="I19" s="486"/>
      <c r="J19" s="435">
        <f t="shared" si="0"/>
        <v>0</v>
      </c>
      <c r="K19" s="491" t="s">
        <v>662</v>
      </c>
      <c r="L19" s="491"/>
      <c r="M19" s="492"/>
      <c r="N19" s="432"/>
      <c r="O19" s="432"/>
      <c r="P19" s="432"/>
      <c r="Q19" s="435">
        <f t="shared" si="1"/>
        <v>0</v>
      </c>
    </row>
    <row r="20" spans="1:17" ht="34.5" customHeight="1">
      <c r="A20" s="489"/>
      <c r="B20" s="490"/>
      <c r="C20" s="491"/>
      <c r="D20" s="491"/>
      <c r="E20" s="486"/>
      <c r="F20" s="491"/>
      <c r="G20" s="486"/>
      <c r="H20" s="491"/>
      <c r="I20" s="486"/>
      <c r="J20" s="435">
        <f t="shared" si="0"/>
        <v>0</v>
      </c>
      <c r="K20" s="491" t="s">
        <v>662</v>
      </c>
      <c r="L20" s="491"/>
      <c r="M20" s="492"/>
      <c r="N20" s="432"/>
      <c r="O20" s="432"/>
      <c r="P20" s="432"/>
      <c r="Q20" s="435">
        <f t="shared" si="1"/>
        <v>0</v>
      </c>
    </row>
    <row r="21" spans="1:17" ht="34.5" customHeight="1">
      <c r="A21" s="489"/>
      <c r="B21" s="490"/>
      <c r="C21" s="491"/>
      <c r="D21" s="491"/>
      <c r="E21" s="486"/>
      <c r="F21" s="491"/>
      <c r="G21" s="486"/>
      <c r="H21" s="491"/>
      <c r="I21" s="486"/>
      <c r="J21" s="435">
        <f t="shared" si="0"/>
        <v>0</v>
      </c>
      <c r="K21" s="491" t="s">
        <v>662</v>
      </c>
      <c r="L21" s="491"/>
      <c r="M21" s="492"/>
      <c r="N21" s="432"/>
      <c r="O21" s="432"/>
      <c r="P21" s="432"/>
      <c r="Q21" s="435">
        <f t="shared" si="1"/>
        <v>0</v>
      </c>
    </row>
    <row r="22" spans="1:17" ht="34.5" customHeight="1">
      <c r="A22" s="489"/>
      <c r="B22" s="490"/>
      <c r="C22" s="491"/>
      <c r="D22" s="491"/>
      <c r="E22" s="486"/>
      <c r="F22" s="491"/>
      <c r="G22" s="486"/>
      <c r="H22" s="491"/>
      <c r="I22" s="486"/>
      <c r="J22" s="435">
        <f t="shared" si="0"/>
        <v>0</v>
      </c>
      <c r="K22" s="491"/>
      <c r="L22" s="491"/>
      <c r="M22" s="492"/>
      <c r="N22" s="432"/>
      <c r="O22" s="432"/>
      <c r="P22" s="432"/>
      <c r="Q22" s="435">
        <f t="shared" si="1"/>
        <v>0</v>
      </c>
    </row>
    <row r="23" spans="1:17" ht="34.5" customHeight="1">
      <c r="A23" s="489"/>
      <c r="B23" s="490"/>
      <c r="C23" s="491"/>
      <c r="D23" s="491"/>
      <c r="E23" s="486"/>
      <c r="F23" s="491"/>
      <c r="G23" s="486"/>
      <c r="H23" s="491"/>
      <c r="I23" s="486"/>
      <c r="J23" s="435">
        <f t="shared" si="0"/>
        <v>0</v>
      </c>
      <c r="K23" s="491"/>
      <c r="L23" s="491"/>
      <c r="M23" s="492"/>
      <c r="N23" s="432"/>
      <c r="O23" s="432"/>
      <c r="P23" s="432"/>
      <c r="Q23" s="435">
        <f t="shared" si="1"/>
        <v>0</v>
      </c>
    </row>
    <row r="24" spans="1:17" ht="34.5" customHeight="1" thickBot="1">
      <c r="A24" s="494"/>
      <c r="B24" s="495"/>
      <c r="C24" s="496"/>
      <c r="D24" s="496"/>
      <c r="E24" s="497"/>
      <c r="F24" s="496"/>
      <c r="G24" s="497"/>
      <c r="H24" s="496"/>
      <c r="I24" s="497"/>
      <c r="J24" s="441">
        <f t="shared" si="0"/>
        <v>0</v>
      </c>
      <c r="K24" s="496"/>
      <c r="L24" s="496"/>
      <c r="M24" s="498"/>
      <c r="N24" s="437"/>
      <c r="O24" s="437"/>
      <c r="P24" s="437"/>
      <c r="Q24" s="435">
        <f t="shared" si="1"/>
        <v>0</v>
      </c>
    </row>
  </sheetData>
  <printOptions/>
  <pageMargins left="0.29" right="0.25" top="0.25" bottom="0.25" header="0.5" footer="0.5"/>
  <pageSetup fitToHeight="1" fitToWidth="1" horizontalDpi="300" verticalDpi="300" orientation="landscape" scale="59"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P74"/>
  <sheetViews>
    <sheetView showGridLines="0" workbookViewId="0" topLeftCell="A1">
      <selection activeCell="D70" sqref="D70"/>
    </sheetView>
  </sheetViews>
  <sheetFormatPr defaultColWidth="9.140625" defaultRowHeight="12.75"/>
  <cols>
    <col min="1" max="1" width="27.421875" style="282" customWidth="1"/>
    <col min="2" max="2" width="8.28125" style="282" customWidth="1"/>
    <col min="3" max="4" width="9.140625" style="282" customWidth="1"/>
    <col min="5" max="5" width="12.57421875" style="282" customWidth="1"/>
    <col min="6" max="6" width="9.140625" style="282" customWidth="1"/>
    <col min="7" max="7" width="10.140625" style="282" customWidth="1"/>
    <col min="8" max="10" width="9.140625" style="282" customWidth="1"/>
    <col min="11" max="11" width="0.42578125" style="282" customWidth="1"/>
    <col min="12" max="14" width="9.140625" style="282" customWidth="1"/>
    <col min="15" max="15" width="10.00390625" style="282" bestFit="1" customWidth="1"/>
    <col min="16" max="16" width="10.421875" style="282" bestFit="1" customWidth="1"/>
    <col min="17" max="16384" width="9.140625" style="282" customWidth="1"/>
  </cols>
  <sheetData>
    <row r="1" spans="1:10" s="281" customFormat="1" ht="19.5" thickBot="1">
      <c r="A1" s="278"/>
      <c r="B1" s="279"/>
      <c r="C1" s="279"/>
      <c r="D1" s="279"/>
      <c r="E1" s="279"/>
      <c r="F1" s="279" t="s">
        <v>458</v>
      </c>
      <c r="G1" s="279"/>
      <c r="H1" s="279"/>
      <c r="I1" s="279"/>
      <c r="J1" s="280"/>
    </row>
    <row r="2" ht="13.5" thickBot="1"/>
    <row r="3" spans="1:10" s="287" customFormat="1" ht="16.5" thickTop="1">
      <c r="A3" s="283" t="s">
        <v>459</v>
      </c>
      <c r="B3" s="640"/>
      <c r="C3" s="641"/>
      <c r="D3" s="641"/>
      <c r="E3" s="284"/>
      <c r="F3" s="285"/>
      <c r="G3" s="286"/>
      <c r="H3" s="641"/>
      <c r="I3" s="641"/>
      <c r="J3" s="669"/>
    </row>
    <row r="4" spans="1:10" s="293" customFormat="1" ht="6" customHeight="1">
      <c r="A4" s="288"/>
      <c r="B4" s="289"/>
      <c r="C4" s="289"/>
      <c r="D4" s="289"/>
      <c r="E4" s="290"/>
      <c r="F4" s="291"/>
      <c r="G4" s="289"/>
      <c r="H4" s="289"/>
      <c r="I4" s="289"/>
      <c r="J4" s="292"/>
    </row>
    <row r="5" spans="1:10" s="293" customFormat="1" ht="12.75">
      <c r="A5" s="288" t="s">
        <v>460</v>
      </c>
      <c r="B5" s="657"/>
      <c r="C5" s="658"/>
      <c r="D5" s="659"/>
      <c r="E5" s="290"/>
      <c r="F5" s="291" t="s">
        <v>461</v>
      </c>
      <c r="G5" s="289"/>
      <c r="H5" s="657"/>
      <c r="I5" s="658"/>
      <c r="J5" s="660"/>
    </row>
    <row r="6" spans="1:10" s="293" customFormat="1" ht="6" customHeight="1">
      <c r="A6" s="288"/>
      <c r="B6" s="289"/>
      <c r="C6" s="289"/>
      <c r="D6" s="289"/>
      <c r="E6" s="290"/>
      <c r="F6" s="291"/>
      <c r="G6" s="289"/>
      <c r="H6" s="289"/>
      <c r="I6" s="289"/>
      <c r="J6" s="292"/>
    </row>
    <row r="7" spans="1:16" s="289" customFormat="1" ht="14.25" customHeight="1">
      <c r="A7" s="288" t="s">
        <v>462</v>
      </c>
      <c r="B7" s="657"/>
      <c r="C7" s="658"/>
      <c r="D7" s="659"/>
      <c r="E7" s="290"/>
      <c r="F7" s="291" t="s">
        <v>463</v>
      </c>
      <c r="H7" s="657"/>
      <c r="I7" s="658"/>
      <c r="J7" s="660"/>
      <c r="N7" s="294"/>
      <c r="O7" s="295"/>
      <c r="P7" s="295"/>
    </row>
    <row r="8" spans="1:10" s="289" customFormat="1" ht="6" customHeight="1">
      <c r="A8" s="288"/>
      <c r="B8" s="296"/>
      <c r="C8" s="296"/>
      <c r="D8" s="296"/>
      <c r="E8" s="290"/>
      <c r="F8" s="291"/>
      <c r="J8" s="292"/>
    </row>
    <row r="9" spans="1:10" s="289" customFormat="1" ht="14.25" customHeight="1">
      <c r="A9" s="288" t="s">
        <v>464</v>
      </c>
      <c r="B9" s="657"/>
      <c r="C9" s="658"/>
      <c r="D9" s="659"/>
      <c r="E9" s="290"/>
      <c r="F9" s="291"/>
      <c r="H9" s="657"/>
      <c r="I9" s="658"/>
      <c r="J9" s="660"/>
    </row>
    <row r="10" spans="1:10" s="289" customFormat="1" ht="6" customHeight="1">
      <c r="A10" s="288"/>
      <c r="B10" s="296"/>
      <c r="C10" s="296"/>
      <c r="D10" s="296"/>
      <c r="E10" s="290"/>
      <c r="F10" s="291"/>
      <c r="J10" s="292"/>
    </row>
    <row r="11" spans="1:10" s="289" customFormat="1" ht="14.25" customHeight="1">
      <c r="A11" s="288" t="s">
        <v>465</v>
      </c>
      <c r="B11" s="657"/>
      <c r="C11" s="658"/>
      <c r="D11" s="659"/>
      <c r="E11" s="290"/>
      <c r="F11" s="291"/>
      <c r="H11" s="657"/>
      <c r="I11" s="658"/>
      <c r="J11" s="660"/>
    </row>
    <row r="12" spans="1:10" s="289" customFormat="1" ht="6" customHeight="1">
      <c r="A12" s="288"/>
      <c r="B12" s="296"/>
      <c r="C12" s="296"/>
      <c r="D12" s="296"/>
      <c r="E12" s="290"/>
      <c r="F12" s="291"/>
      <c r="J12" s="292"/>
    </row>
    <row r="13" spans="1:10" s="289" customFormat="1" ht="14.25" customHeight="1">
      <c r="A13" s="288" t="s">
        <v>466</v>
      </c>
      <c r="B13" s="657"/>
      <c r="C13" s="658"/>
      <c r="D13" s="659"/>
      <c r="E13" s="290"/>
      <c r="F13" s="291"/>
      <c r="H13" s="657"/>
      <c r="I13" s="658"/>
      <c r="J13" s="660"/>
    </row>
    <row r="14" spans="1:10" s="289" customFormat="1" ht="6" customHeight="1">
      <c r="A14" s="288"/>
      <c r="B14" s="297"/>
      <c r="C14" s="297"/>
      <c r="D14" s="297"/>
      <c r="E14" s="290"/>
      <c r="F14" s="291"/>
      <c r="H14" s="296"/>
      <c r="I14" s="296"/>
      <c r="J14" s="298"/>
    </row>
    <row r="15" spans="1:10" s="289" customFormat="1" ht="14.25" customHeight="1">
      <c r="A15" s="288" t="s">
        <v>467</v>
      </c>
      <c r="B15" s="657"/>
      <c r="C15" s="658"/>
      <c r="D15" s="659"/>
      <c r="E15" s="290"/>
      <c r="F15" s="291"/>
      <c r="H15" s="657"/>
      <c r="I15" s="658"/>
      <c r="J15" s="660"/>
    </row>
    <row r="16" spans="1:10" s="289" customFormat="1" ht="6" customHeight="1" thickBot="1">
      <c r="A16" s="299"/>
      <c r="B16" s="668"/>
      <c r="C16" s="668"/>
      <c r="D16" s="668"/>
      <c r="E16" s="300"/>
      <c r="F16" s="301"/>
      <c r="G16" s="302"/>
      <c r="H16" s="668"/>
      <c r="I16" s="668"/>
      <c r="J16" s="670"/>
    </row>
    <row r="17" spans="1:10" s="293" customFormat="1" ht="13.5" thickTop="1">
      <c r="A17" s="303"/>
      <c r="B17" s="296"/>
      <c r="C17" s="296"/>
      <c r="D17" s="296"/>
      <c r="E17" s="290"/>
      <c r="F17" s="303"/>
      <c r="H17" s="296"/>
      <c r="I17" s="296"/>
      <c r="J17" s="296"/>
    </row>
    <row r="18" spans="1:10" ht="12.75">
      <c r="A18" s="304" t="s">
        <v>468</v>
      </c>
      <c r="B18" s="661" t="s">
        <v>524</v>
      </c>
      <c r="C18" s="662"/>
      <c r="D18" s="663"/>
      <c r="E18" s="664"/>
      <c r="F18" s="661" t="s">
        <v>469</v>
      </c>
      <c r="G18" s="662"/>
      <c r="H18" s="665"/>
      <c r="I18" s="663"/>
      <c r="J18" s="664"/>
    </row>
    <row r="19" spans="1:10" ht="6" customHeight="1">
      <c r="A19" s="305"/>
      <c r="B19" s="306"/>
      <c r="C19" s="307"/>
      <c r="D19" s="307"/>
      <c r="E19" s="307"/>
      <c r="F19" s="307"/>
      <c r="G19" s="307"/>
      <c r="H19" s="307"/>
      <c r="I19" s="307"/>
      <c r="J19" s="308"/>
    </row>
    <row r="20" spans="1:10" ht="12.75">
      <c r="A20" s="309" t="s">
        <v>470</v>
      </c>
      <c r="B20" s="642" t="s">
        <v>471</v>
      </c>
      <c r="C20" s="643"/>
      <c r="D20" s="643"/>
      <c r="E20" s="643"/>
      <c r="F20" s="643"/>
      <c r="G20" s="643"/>
      <c r="H20" s="643"/>
      <c r="I20" s="643"/>
      <c r="J20" s="644"/>
    </row>
    <row r="21" spans="1:10" ht="12.75">
      <c r="A21" s="309" t="s">
        <v>472</v>
      </c>
      <c r="B21" s="642"/>
      <c r="C21" s="643"/>
      <c r="D21" s="643"/>
      <c r="E21" s="643"/>
      <c r="F21" s="643"/>
      <c r="G21" s="643"/>
      <c r="H21" s="643"/>
      <c r="I21" s="643"/>
      <c r="J21" s="644"/>
    </row>
    <row r="22" spans="1:10" ht="12.75">
      <c r="A22" s="309" t="s">
        <v>473</v>
      </c>
      <c r="B22" s="642"/>
      <c r="C22" s="643"/>
      <c r="D22" s="643"/>
      <c r="E22" s="643"/>
      <c r="F22" s="643"/>
      <c r="G22" s="643"/>
      <c r="H22" s="643"/>
      <c r="I22" s="643"/>
      <c r="J22" s="644"/>
    </row>
    <row r="23" spans="1:10" ht="12.75">
      <c r="A23" s="309" t="s">
        <v>474</v>
      </c>
      <c r="B23" s="642"/>
      <c r="C23" s="643"/>
      <c r="D23" s="643"/>
      <c r="E23" s="643"/>
      <c r="F23" s="643"/>
      <c r="G23" s="643"/>
      <c r="H23" s="643"/>
      <c r="I23" s="643"/>
      <c r="J23" s="644"/>
    </row>
    <row r="24" spans="1:10" ht="12.75">
      <c r="A24" s="309" t="s">
        <v>475</v>
      </c>
      <c r="B24" s="642"/>
      <c r="C24" s="643"/>
      <c r="D24" s="643"/>
      <c r="E24" s="643"/>
      <c r="F24" s="643"/>
      <c r="G24" s="643"/>
      <c r="H24" s="643"/>
      <c r="I24" s="643"/>
      <c r="J24" s="644"/>
    </row>
    <row r="25" spans="1:10" ht="12.75" customHeight="1">
      <c r="A25" s="309" t="s">
        <v>476</v>
      </c>
      <c r="B25" s="642"/>
      <c r="C25" s="643"/>
      <c r="D25" s="643"/>
      <c r="E25" s="643"/>
      <c r="F25" s="643"/>
      <c r="G25" s="643"/>
      <c r="H25" s="643"/>
      <c r="I25" s="643"/>
      <c r="J25" s="644"/>
    </row>
    <row r="26" spans="1:10" ht="12.75" customHeight="1">
      <c r="A26" s="309" t="s">
        <v>477</v>
      </c>
      <c r="B26" s="642"/>
      <c r="C26" s="643"/>
      <c r="D26" s="643"/>
      <c r="E26" s="643"/>
      <c r="F26" s="643"/>
      <c r="G26" s="643"/>
      <c r="H26" s="643"/>
      <c r="I26" s="643"/>
      <c r="J26" s="644"/>
    </row>
    <row r="27" spans="1:10" ht="12.75">
      <c r="A27" s="309" t="s">
        <v>478</v>
      </c>
      <c r="B27" s="642"/>
      <c r="C27" s="643"/>
      <c r="D27" s="643"/>
      <c r="E27" s="643"/>
      <c r="F27" s="643"/>
      <c r="G27" s="643"/>
      <c r="H27" s="643"/>
      <c r="I27" s="643"/>
      <c r="J27" s="644"/>
    </row>
    <row r="28" spans="1:10" ht="12.75">
      <c r="A28" s="309" t="s">
        <v>479</v>
      </c>
      <c r="B28" s="642"/>
      <c r="C28" s="643"/>
      <c r="D28" s="643"/>
      <c r="E28" s="643"/>
      <c r="F28" s="643"/>
      <c r="G28" s="643"/>
      <c r="H28" s="643"/>
      <c r="I28" s="643"/>
      <c r="J28" s="644"/>
    </row>
    <row r="29" spans="1:10" ht="6" customHeight="1">
      <c r="A29" s="310"/>
      <c r="B29" s="311"/>
      <c r="C29" s="312"/>
      <c r="D29" s="312"/>
      <c r="E29" s="312"/>
      <c r="F29" s="312"/>
      <c r="G29" s="312"/>
      <c r="H29" s="312"/>
      <c r="I29" s="312"/>
      <c r="J29" s="313"/>
    </row>
    <row r="30" ht="7.5" customHeight="1"/>
    <row r="31" spans="1:10" ht="12.75">
      <c r="A31" s="304" t="s">
        <v>480</v>
      </c>
      <c r="B31" s="314" t="s">
        <v>481</v>
      </c>
      <c r="C31" s="315"/>
      <c r="D31" s="315"/>
      <c r="E31" s="315"/>
      <c r="F31" s="315"/>
      <c r="G31" s="316"/>
      <c r="H31" s="316"/>
      <c r="I31" s="316"/>
      <c r="J31" s="317"/>
    </row>
    <row r="32" spans="1:10" ht="6" customHeight="1">
      <c r="A32" s="305"/>
      <c r="B32" s="305"/>
      <c r="C32" s="318"/>
      <c r="D32" s="318"/>
      <c r="E32" s="318"/>
      <c r="F32" s="318"/>
      <c r="G32" s="318"/>
      <c r="H32" s="318"/>
      <c r="I32" s="318"/>
      <c r="J32" s="319"/>
    </row>
    <row r="33" spans="1:10" ht="12.75">
      <c r="A33" s="309" t="s">
        <v>482</v>
      </c>
      <c r="B33" s="667" t="s">
        <v>483</v>
      </c>
      <c r="C33" s="652"/>
      <c r="D33" s="652"/>
      <c r="E33" s="652"/>
      <c r="F33" s="652"/>
      <c r="G33" s="652"/>
      <c r="H33" s="652"/>
      <c r="I33" s="652"/>
      <c r="J33" s="653"/>
    </row>
    <row r="34" spans="1:10" ht="12.75">
      <c r="A34" s="309" t="s">
        <v>484</v>
      </c>
      <c r="B34" s="654"/>
      <c r="C34" s="652"/>
      <c r="D34" s="652"/>
      <c r="E34" s="652"/>
      <c r="F34" s="652"/>
      <c r="G34" s="652"/>
      <c r="H34" s="652"/>
      <c r="I34" s="652"/>
      <c r="J34" s="653"/>
    </row>
    <row r="35" spans="1:10" ht="12.75">
      <c r="A35" s="309" t="s">
        <v>485</v>
      </c>
      <c r="B35" s="654"/>
      <c r="C35" s="652"/>
      <c r="D35" s="652"/>
      <c r="E35" s="652"/>
      <c r="F35" s="652"/>
      <c r="G35" s="652"/>
      <c r="H35" s="652"/>
      <c r="I35" s="652"/>
      <c r="J35" s="653"/>
    </row>
    <row r="36" spans="1:10" ht="12.75">
      <c r="A36" s="309" t="s">
        <v>486</v>
      </c>
      <c r="B36" s="654"/>
      <c r="C36" s="652"/>
      <c r="D36" s="652"/>
      <c r="E36" s="652"/>
      <c r="F36" s="652"/>
      <c r="G36" s="652"/>
      <c r="H36" s="652"/>
      <c r="I36" s="652"/>
      <c r="J36" s="653"/>
    </row>
    <row r="37" spans="1:10" ht="6" customHeight="1">
      <c r="A37" s="310"/>
      <c r="B37" s="311"/>
      <c r="C37" s="312"/>
      <c r="D37" s="312"/>
      <c r="E37" s="312"/>
      <c r="F37" s="312"/>
      <c r="G37" s="312"/>
      <c r="H37" s="312"/>
      <c r="I37" s="312"/>
      <c r="J37" s="313"/>
    </row>
    <row r="38" ht="7.5" customHeight="1"/>
    <row r="39" spans="1:10" ht="12.75">
      <c r="A39" s="322" t="s">
        <v>487</v>
      </c>
      <c r="B39" s="661" t="s">
        <v>488</v>
      </c>
      <c r="C39" s="662"/>
      <c r="D39" s="662"/>
      <c r="E39" s="665"/>
      <c r="F39" s="661" t="s">
        <v>489</v>
      </c>
      <c r="G39" s="662"/>
      <c r="H39" s="662"/>
      <c r="I39" s="662"/>
      <c r="J39" s="665"/>
    </row>
    <row r="40" spans="1:10" ht="6" customHeight="1">
      <c r="A40" s="305"/>
      <c r="B40" s="306"/>
      <c r="C40" s="307"/>
      <c r="D40" s="318"/>
      <c r="E40" s="319"/>
      <c r="F40" s="318"/>
      <c r="G40" s="323"/>
      <c r="H40" s="323"/>
      <c r="I40" s="318"/>
      <c r="J40" s="319"/>
    </row>
    <row r="41" spans="1:10" ht="12.75" customHeight="1">
      <c r="A41" s="309" t="s">
        <v>490</v>
      </c>
      <c r="B41" s="655" t="s">
        <v>491</v>
      </c>
      <c r="C41" s="648"/>
      <c r="D41" s="649"/>
      <c r="E41" s="651"/>
      <c r="F41" s="318"/>
      <c r="G41" s="666" t="s">
        <v>492</v>
      </c>
      <c r="H41" s="666"/>
      <c r="I41" s="666"/>
      <c r="J41" s="319"/>
    </row>
    <row r="42" spans="1:10" ht="6" customHeight="1">
      <c r="A42" s="305"/>
      <c r="B42" s="305"/>
      <c r="C42" s="318"/>
      <c r="D42" s="318"/>
      <c r="E42" s="319"/>
      <c r="F42" s="318"/>
      <c r="G42" s="323"/>
      <c r="H42" s="323"/>
      <c r="I42" s="318"/>
      <c r="J42" s="319"/>
    </row>
    <row r="43" spans="1:10" ht="12.75">
      <c r="A43" s="309" t="s">
        <v>493</v>
      </c>
      <c r="B43" s="655" t="s">
        <v>494</v>
      </c>
      <c r="C43" s="648"/>
      <c r="D43" s="649"/>
      <c r="E43" s="651"/>
      <c r="F43" s="324"/>
      <c r="G43" s="645" t="s">
        <v>495</v>
      </c>
      <c r="H43" s="645"/>
      <c r="I43" s="645"/>
      <c r="J43" s="325"/>
    </row>
    <row r="44" spans="1:10" ht="6.75" customHeight="1">
      <c r="A44" s="305"/>
      <c r="B44" s="321"/>
      <c r="C44" s="320"/>
      <c r="D44" s="326"/>
      <c r="E44" s="326"/>
      <c r="F44" s="646" t="s">
        <v>496</v>
      </c>
      <c r="G44" s="647"/>
      <c r="H44" s="647"/>
      <c r="I44" s="647"/>
      <c r="J44" s="636"/>
    </row>
    <row r="45" spans="1:10" ht="12.75" customHeight="1">
      <c r="A45" s="309" t="s">
        <v>495</v>
      </c>
      <c r="B45" s="655" t="s">
        <v>497</v>
      </c>
      <c r="C45" s="648"/>
      <c r="D45" s="649"/>
      <c r="E45" s="650"/>
      <c r="F45" s="637"/>
      <c r="G45" s="638"/>
      <c r="H45" s="638"/>
      <c r="I45" s="638"/>
      <c r="J45" s="639"/>
    </row>
    <row r="46" spans="1:10" ht="6.75" customHeight="1">
      <c r="A46" s="305"/>
      <c r="B46" s="321"/>
      <c r="C46" s="320"/>
      <c r="D46" s="326"/>
      <c r="E46" s="326"/>
      <c r="F46" s="328"/>
      <c r="G46" s="329"/>
      <c r="H46" s="329"/>
      <c r="I46" s="329"/>
      <c r="J46" s="330"/>
    </row>
    <row r="47" spans="1:10" ht="12.75">
      <c r="A47" s="305"/>
      <c r="B47" s="655" t="s">
        <v>498</v>
      </c>
      <c r="C47" s="648"/>
      <c r="D47" s="649">
        <f>+D45+D43+D41</f>
        <v>0</v>
      </c>
      <c r="E47" s="650"/>
      <c r="F47" s="328"/>
      <c r="G47" s="329"/>
      <c r="H47" s="331"/>
      <c r="I47" s="332"/>
      <c r="J47" s="333"/>
    </row>
    <row r="48" spans="1:10" ht="6" customHeight="1">
      <c r="A48" s="310"/>
      <c r="B48" s="311"/>
      <c r="C48" s="312"/>
      <c r="D48" s="312"/>
      <c r="E48" s="312"/>
      <c r="F48" s="334"/>
      <c r="G48" s="335"/>
      <c r="H48" s="335"/>
      <c r="I48" s="335"/>
      <c r="J48" s="336"/>
    </row>
    <row r="49" ht="6.75" customHeight="1"/>
    <row r="50" spans="1:10" ht="12.75">
      <c r="A50" s="322" t="s">
        <v>499</v>
      </c>
      <c r="B50" s="337"/>
      <c r="C50" s="338"/>
      <c r="D50" s="338"/>
      <c r="E50" s="338"/>
      <c r="F50" s="338"/>
      <c r="G50" s="307"/>
      <c r="H50" s="307"/>
      <c r="I50" s="307"/>
      <c r="J50" s="308"/>
    </row>
    <row r="51" spans="1:10" ht="6" customHeight="1">
      <c r="A51" s="305"/>
      <c r="B51" s="305"/>
      <c r="C51" s="318"/>
      <c r="D51" s="318"/>
      <c r="E51" s="318"/>
      <c r="F51" s="318"/>
      <c r="G51" s="318"/>
      <c r="H51" s="318"/>
      <c r="I51" s="318"/>
      <c r="J51" s="319"/>
    </row>
    <row r="52" spans="1:10" ht="12.75">
      <c r="A52" s="309" t="s">
        <v>500</v>
      </c>
      <c r="B52" s="667" t="s">
        <v>525</v>
      </c>
      <c r="C52" s="652"/>
      <c r="D52" s="652"/>
      <c r="E52" s="652"/>
      <c r="F52" s="652"/>
      <c r="G52" s="652"/>
      <c r="H52" s="652"/>
      <c r="I52" s="652"/>
      <c r="J52" s="653"/>
    </row>
    <row r="53" spans="1:10" ht="12.75">
      <c r="A53" s="309" t="s">
        <v>501</v>
      </c>
      <c r="B53" s="654"/>
      <c r="C53" s="652"/>
      <c r="D53" s="652"/>
      <c r="E53" s="652"/>
      <c r="F53" s="652"/>
      <c r="G53" s="652"/>
      <c r="H53" s="652"/>
      <c r="I53" s="652"/>
      <c r="J53" s="653"/>
    </row>
    <row r="54" spans="1:10" ht="12.75">
      <c r="A54" s="309" t="s">
        <v>502</v>
      </c>
      <c r="B54" s="654"/>
      <c r="C54" s="652"/>
      <c r="D54" s="652"/>
      <c r="E54" s="652"/>
      <c r="F54" s="652"/>
      <c r="G54" s="652"/>
      <c r="H54" s="652"/>
      <c r="I54" s="652"/>
      <c r="J54" s="653"/>
    </row>
    <row r="55" spans="1:10" ht="6" customHeight="1">
      <c r="A55" s="310"/>
      <c r="B55" s="311"/>
      <c r="C55" s="312"/>
      <c r="D55" s="312"/>
      <c r="E55" s="312"/>
      <c r="F55" s="312"/>
      <c r="G55" s="312"/>
      <c r="H55" s="312"/>
      <c r="I55" s="312"/>
      <c r="J55" s="313"/>
    </row>
    <row r="56" s="318" customFormat="1" ht="7.5" customHeight="1"/>
    <row r="57" spans="1:10" ht="12.75">
      <c r="A57" s="304" t="s">
        <v>503</v>
      </c>
      <c r="B57" s="307"/>
      <c r="C57" s="307"/>
      <c r="D57" s="307"/>
      <c r="E57" s="307"/>
      <c r="F57" s="307"/>
      <c r="G57" s="339"/>
      <c r="H57" s="339"/>
      <c r="I57" s="339"/>
      <c r="J57" s="340"/>
    </row>
    <row r="58" spans="1:10" s="318" customFormat="1" ht="6" customHeight="1">
      <c r="A58" s="305"/>
      <c r="B58" s="305"/>
      <c r="J58" s="319"/>
    </row>
    <row r="59" spans="1:10" s="318" customFormat="1" ht="12.75" customHeight="1">
      <c r="A59" s="305"/>
      <c r="B59" s="667" t="s">
        <v>525</v>
      </c>
      <c r="C59" s="652"/>
      <c r="D59" s="652"/>
      <c r="E59" s="652"/>
      <c r="F59" s="652"/>
      <c r="G59" s="652"/>
      <c r="H59" s="652"/>
      <c r="I59" s="652"/>
      <c r="J59" s="653"/>
    </row>
    <row r="60" spans="1:10" s="318" customFormat="1" ht="12.75">
      <c r="A60" s="305"/>
      <c r="B60" s="654"/>
      <c r="C60" s="652"/>
      <c r="D60" s="652"/>
      <c r="E60" s="652"/>
      <c r="F60" s="652"/>
      <c r="G60" s="652"/>
      <c r="H60" s="652"/>
      <c r="I60" s="652"/>
      <c r="J60" s="653"/>
    </row>
    <row r="61" spans="1:10" ht="12.75">
      <c r="A61" s="305"/>
      <c r="B61" s="654"/>
      <c r="C61" s="652"/>
      <c r="D61" s="652"/>
      <c r="E61" s="652"/>
      <c r="F61" s="652"/>
      <c r="G61" s="652"/>
      <c r="H61" s="652"/>
      <c r="I61" s="652"/>
      <c r="J61" s="653"/>
    </row>
    <row r="62" spans="1:10" ht="6.75" customHeight="1">
      <c r="A62" s="341"/>
      <c r="B62" s="341"/>
      <c r="C62" s="342"/>
      <c r="D62" s="342"/>
      <c r="E62" s="342"/>
      <c r="F62" s="342"/>
      <c r="G62" s="342"/>
      <c r="H62" s="342"/>
      <c r="I62" s="342"/>
      <c r="J62" s="343"/>
    </row>
    <row r="64" spans="1:10" ht="12.75">
      <c r="A64" s="304" t="s">
        <v>504</v>
      </c>
      <c r="B64" s="314" t="s">
        <v>505</v>
      </c>
      <c r="C64" s="316"/>
      <c r="D64" s="316"/>
      <c r="E64" s="316"/>
      <c r="F64" s="316"/>
      <c r="G64" s="316"/>
      <c r="H64" s="316"/>
      <c r="I64" s="316"/>
      <c r="J64" s="317"/>
    </row>
    <row r="65" spans="1:10" ht="12.75">
      <c r="A65" s="305"/>
      <c r="B65" s="318"/>
      <c r="C65" s="318"/>
      <c r="D65" s="318"/>
      <c r="E65" s="318"/>
      <c r="F65" s="318"/>
      <c r="G65" s="318"/>
      <c r="H65" s="318"/>
      <c r="I65" s="318"/>
      <c r="J65" s="319"/>
    </row>
    <row r="66" spans="1:10" ht="12.75">
      <c r="A66" s="305"/>
      <c r="B66" s="318"/>
      <c r="C66" s="318"/>
      <c r="D66" s="318"/>
      <c r="E66" s="318"/>
      <c r="F66" s="318"/>
      <c r="G66" s="318"/>
      <c r="H66" s="318"/>
      <c r="I66" s="318"/>
      <c r="J66" s="319"/>
    </row>
    <row r="67" spans="1:10" ht="12.75">
      <c r="A67" s="305"/>
      <c r="B67" s="318"/>
      <c r="C67" s="318"/>
      <c r="D67" s="318"/>
      <c r="E67" s="318"/>
      <c r="F67" s="318"/>
      <c r="G67" s="318"/>
      <c r="H67" s="318"/>
      <c r="I67" s="318"/>
      <c r="J67" s="319"/>
    </row>
    <row r="68" spans="1:10" ht="12.75">
      <c r="A68" s="305"/>
      <c r="B68" s="318"/>
      <c r="C68" s="318"/>
      <c r="D68" s="318"/>
      <c r="E68" s="318"/>
      <c r="F68" s="318"/>
      <c r="G68" s="318"/>
      <c r="H68" s="318"/>
      <c r="I68" s="318"/>
      <c r="J68" s="319"/>
    </row>
    <row r="69" spans="1:10" ht="12.75">
      <c r="A69" s="305"/>
      <c r="B69" s="318"/>
      <c r="C69" s="318"/>
      <c r="D69" s="318"/>
      <c r="E69" s="318"/>
      <c r="F69" s="318"/>
      <c r="G69" s="318"/>
      <c r="H69" s="318"/>
      <c r="I69" s="318"/>
      <c r="J69" s="319"/>
    </row>
    <row r="70" spans="1:10" ht="12.75">
      <c r="A70" s="305"/>
      <c r="B70" s="318"/>
      <c r="C70" s="318"/>
      <c r="D70" s="318"/>
      <c r="E70" s="318"/>
      <c r="F70" s="318"/>
      <c r="G70" s="318"/>
      <c r="H70" s="318"/>
      <c r="I70" s="318"/>
      <c r="J70" s="319"/>
    </row>
    <row r="71" spans="1:10" ht="12.75">
      <c r="A71" s="305"/>
      <c r="B71" s="318"/>
      <c r="C71" s="318"/>
      <c r="D71" s="318"/>
      <c r="E71" s="318"/>
      <c r="F71" s="318"/>
      <c r="G71" s="318"/>
      <c r="H71" s="318"/>
      <c r="I71" s="318"/>
      <c r="J71" s="319"/>
    </row>
    <row r="72" spans="1:10" ht="12.75">
      <c r="A72" s="305"/>
      <c r="B72" s="318"/>
      <c r="C72" s="318"/>
      <c r="D72" s="318"/>
      <c r="E72" s="318"/>
      <c r="F72" s="318"/>
      <c r="G72" s="318"/>
      <c r="H72" s="318"/>
      <c r="I72" s="318"/>
      <c r="J72" s="319"/>
    </row>
    <row r="73" spans="1:10" ht="12.75">
      <c r="A73" s="305"/>
      <c r="B73" s="318"/>
      <c r="C73" s="318"/>
      <c r="D73" s="318"/>
      <c r="E73" s="318"/>
      <c r="F73" s="318"/>
      <c r="G73" s="318"/>
      <c r="H73" s="318"/>
      <c r="I73" s="318"/>
      <c r="J73" s="319"/>
    </row>
    <row r="74" spans="1:10" ht="12.75">
      <c r="A74" s="341"/>
      <c r="B74" s="342"/>
      <c r="C74" s="342"/>
      <c r="D74" s="342"/>
      <c r="E74" s="342"/>
      <c r="F74" s="342"/>
      <c r="G74" s="342"/>
      <c r="H74" s="342"/>
      <c r="I74" s="342"/>
      <c r="J74" s="343"/>
    </row>
  </sheetData>
  <mergeCells count="37">
    <mergeCell ref="B3:D3"/>
    <mergeCell ref="B5:D5"/>
    <mergeCell ref="B16:D16"/>
    <mergeCell ref="H3:J3"/>
    <mergeCell ref="H5:J5"/>
    <mergeCell ref="H16:J16"/>
    <mergeCell ref="H7:J7"/>
    <mergeCell ref="B7:D7"/>
    <mergeCell ref="B9:D9"/>
    <mergeCell ref="B15:D15"/>
    <mergeCell ref="B52:J54"/>
    <mergeCell ref="B33:J36"/>
    <mergeCell ref="B47:C47"/>
    <mergeCell ref="D47:E47"/>
    <mergeCell ref="G43:I43"/>
    <mergeCell ref="D43:E43"/>
    <mergeCell ref="F44:J45"/>
    <mergeCell ref="B59:J61"/>
    <mergeCell ref="H9:J9"/>
    <mergeCell ref="H15:J15"/>
    <mergeCell ref="B45:C45"/>
    <mergeCell ref="D45:E45"/>
    <mergeCell ref="B41:C41"/>
    <mergeCell ref="D41:E41"/>
    <mergeCell ref="I18:J18"/>
    <mergeCell ref="B20:J28"/>
    <mergeCell ref="B43:C43"/>
    <mergeCell ref="B18:C18"/>
    <mergeCell ref="D18:E18"/>
    <mergeCell ref="F39:J39"/>
    <mergeCell ref="G41:I41"/>
    <mergeCell ref="F18:H18"/>
    <mergeCell ref="B39:E39"/>
    <mergeCell ref="B11:D11"/>
    <mergeCell ref="H11:J11"/>
    <mergeCell ref="B13:D13"/>
    <mergeCell ref="H13:J13"/>
  </mergeCells>
  <printOptions/>
  <pageMargins left="0.35" right="0.35" top="0.5" bottom="0.47" header="0.5" footer="0.25"/>
  <pageSetup fitToHeight="1" fitToWidth="1" horizontalDpi="600" verticalDpi="600" orientation="portrait" scale="89" r:id="rId3"/>
  <headerFooter alignWithMargins="0">
    <oddFooter>&amp;L&amp;"Arial,Italic"&amp;8&amp;A&amp;C&amp;"Arial,Italic"&amp;8Six Sigma Project Template&amp;R&amp;"Arial,Italic"&amp;8&amp;D</oddFooter>
  </headerFooter>
  <legacyDrawing r:id="rId2"/>
</worksheet>
</file>

<file path=xl/worksheets/sheet30.xml><?xml version="1.0" encoding="utf-8"?>
<worksheet xmlns="http://schemas.openxmlformats.org/spreadsheetml/2006/main" xmlns:r="http://schemas.openxmlformats.org/officeDocument/2006/relationships">
  <sheetPr>
    <tabColor indexed="29"/>
  </sheetPr>
  <dimension ref="A1:C11"/>
  <sheetViews>
    <sheetView zoomScale="75" zoomScaleNormal="75" workbookViewId="0" topLeftCell="A1">
      <selection activeCell="A1" sqref="A1"/>
    </sheetView>
  </sheetViews>
  <sheetFormatPr defaultColWidth="9.140625" defaultRowHeight="12.75"/>
  <cols>
    <col min="1" max="1" width="17.8515625" style="502" customWidth="1"/>
    <col min="2" max="2" width="80.8515625" style="509" customWidth="1"/>
    <col min="3" max="3" width="17.140625" style="502" customWidth="1"/>
    <col min="4" max="16384" width="9.140625" style="502" customWidth="1"/>
  </cols>
  <sheetData>
    <row r="1" spans="1:3" ht="22.5" customHeight="1" thickBot="1">
      <c r="A1" s="499" t="s">
        <v>663</v>
      </c>
      <c r="B1" s="500" t="s">
        <v>664</v>
      </c>
      <c r="C1" s="501" t="s">
        <v>665</v>
      </c>
    </row>
    <row r="2" spans="1:3" ht="45.75">
      <c r="A2" s="503" t="s">
        <v>666</v>
      </c>
      <c r="B2" s="504" t="s">
        <v>760</v>
      </c>
      <c r="C2" s="505">
        <v>10</v>
      </c>
    </row>
    <row r="3" spans="1:3" ht="45.75">
      <c r="A3" s="503" t="s">
        <v>667</v>
      </c>
      <c r="B3" s="504" t="s">
        <v>761</v>
      </c>
      <c r="C3" s="505">
        <v>9</v>
      </c>
    </row>
    <row r="4" spans="1:3" ht="45">
      <c r="A4" s="503" t="s">
        <v>668</v>
      </c>
      <c r="B4" s="504" t="s">
        <v>669</v>
      </c>
      <c r="C4" s="505">
        <v>8</v>
      </c>
    </row>
    <row r="5" spans="1:3" ht="45">
      <c r="A5" s="503" t="s">
        <v>29</v>
      </c>
      <c r="B5" s="504" t="s">
        <v>670</v>
      </c>
      <c r="C5" s="505">
        <v>7</v>
      </c>
    </row>
    <row r="6" spans="1:3" ht="45">
      <c r="A6" s="503" t="s">
        <v>28</v>
      </c>
      <c r="B6" s="504" t="s">
        <v>671</v>
      </c>
      <c r="C6" s="505">
        <v>6</v>
      </c>
    </row>
    <row r="7" spans="1:3" ht="60">
      <c r="A7" s="503" t="s">
        <v>27</v>
      </c>
      <c r="B7" s="504" t="s">
        <v>672</v>
      </c>
      <c r="C7" s="505">
        <v>5</v>
      </c>
    </row>
    <row r="8" spans="1:3" ht="45">
      <c r="A8" s="503" t="s">
        <v>673</v>
      </c>
      <c r="B8" s="504" t="s">
        <v>674</v>
      </c>
      <c r="C8" s="505">
        <v>4</v>
      </c>
    </row>
    <row r="9" spans="1:3" ht="45">
      <c r="A9" s="503" t="s">
        <v>675</v>
      </c>
      <c r="B9" s="504" t="s">
        <v>676</v>
      </c>
      <c r="C9" s="505">
        <v>3</v>
      </c>
    </row>
    <row r="10" spans="1:3" ht="45">
      <c r="A10" s="503" t="s">
        <v>677</v>
      </c>
      <c r="B10" s="504" t="s">
        <v>678</v>
      </c>
      <c r="C10" s="505">
        <v>2</v>
      </c>
    </row>
    <row r="11" spans="1:3" ht="15.75" thickBot="1">
      <c r="A11" s="506" t="s">
        <v>679</v>
      </c>
      <c r="B11" s="507" t="s">
        <v>680</v>
      </c>
      <c r="C11" s="508">
        <v>1</v>
      </c>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sheetPr>
    <tabColor indexed="50"/>
  </sheetPr>
  <dimension ref="A1:D15"/>
  <sheetViews>
    <sheetView zoomScale="75" zoomScaleNormal="75" workbookViewId="0" topLeftCell="A1">
      <selection activeCell="A1" sqref="A1"/>
    </sheetView>
  </sheetViews>
  <sheetFormatPr defaultColWidth="9.140625" defaultRowHeight="12.75"/>
  <cols>
    <col min="1" max="1" width="35.00390625" style="509" customWidth="1"/>
    <col min="2" max="2" width="28.8515625" style="502" customWidth="1"/>
    <col min="3" max="3" width="25.28125" style="502" customWidth="1"/>
    <col min="4" max="4" width="17.140625" style="502" customWidth="1"/>
    <col min="5" max="16384" width="9.140625" style="502" customWidth="1"/>
  </cols>
  <sheetData>
    <row r="1" spans="1:4" ht="22.5" customHeight="1" thickBot="1">
      <c r="A1" s="510" t="s">
        <v>681</v>
      </c>
      <c r="B1" s="511" t="s">
        <v>682</v>
      </c>
      <c r="C1" s="512" t="s">
        <v>683</v>
      </c>
      <c r="D1" s="513" t="s">
        <v>665</v>
      </c>
    </row>
    <row r="2" spans="1:4" ht="22.5" customHeight="1">
      <c r="A2" s="514" t="s">
        <v>684</v>
      </c>
      <c r="B2" s="515" t="s">
        <v>762</v>
      </c>
      <c r="C2" s="516" t="s">
        <v>685</v>
      </c>
      <c r="D2" s="505">
        <v>10</v>
      </c>
    </row>
    <row r="3" spans="1:4" ht="21.75" customHeight="1">
      <c r="A3" s="517" t="s">
        <v>686</v>
      </c>
      <c r="B3" s="516" t="s">
        <v>687</v>
      </c>
      <c r="C3" s="515" t="s">
        <v>763</v>
      </c>
      <c r="D3" s="505">
        <v>9</v>
      </c>
    </row>
    <row r="4" spans="1:4" ht="36.75" customHeight="1">
      <c r="A4" s="514" t="s">
        <v>764</v>
      </c>
      <c r="B4" s="516" t="s">
        <v>688</v>
      </c>
      <c r="C4" s="515" t="s">
        <v>765</v>
      </c>
      <c r="D4" s="505">
        <v>8</v>
      </c>
    </row>
    <row r="5" spans="1:4" ht="30" customHeight="1">
      <c r="A5" s="518" t="s">
        <v>689</v>
      </c>
      <c r="B5" s="516" t="s">
        <v>690</v>
      </c>
      <c r="C5" s="515" t="s">
        <v>766</v>
      </c>
      <c r="D5" s="505">
        <v>7</v>
      </c>
    </row>
    <row r="6" spans="1:4" ht="33.75" customHeight="1">
      <c r="A6" s="514" t="s">
        <v>767</v>
      </c>
      <c r="B6" s="516" t="s">
        <v>691</v>
      </c>
      <c r="C6" s="515" t="s">
        <v>768</v>
      </c>
      <c r="D6" s="505">
        <v>6</v>
      </c>
    </row>
    <row r="7" spans="1:4" ht="20.25" customHeight="1">
      <c r="A7" s="519" t="s">
        <v>692</v>
      </c>
      <c r="B7" s="516" t="s">
        <v>693</v>
      </c>
      <c r="C7" s="515" t="s">
        <v>769</v>
      </c>
      <c r="D7" s="505">
        <v>5</v>
      </c>
    </row>
    <row r="8" spans="1:4" ht="36.75" customHeight="1">
      <c r="A8" s="518" t="s">
        <v>694</v>
      </c>
      <c r="B8" s="516" t="s">
        <v>695</v>
      </c>
      <c r="C8" s="515" t="s">
        <v>770</v>
      </c>
      <c r="D8" s="505">
        <v>4</v>
      </c>
    </row>
    <row r="9" spans="1:4" ht="45.75">
      <c r="A9" s="520" t="s">
        <v>771</v>
      </c>
      <c r="B9" s="516" t="s">
        <v>696</v>
      </c>
      <c r="C9" s="515" t="s">
        <v>772</v>
      </c>
      <c r="D9" s="505">
        <v>3</v>
      </c>
    </row>
    <row r="10" spans="1:4" ht="45.75">
      <c r="A10" s="520" t="s">
        <v>773</v>
      </c>
      <c r="B10" s="516" t="s">
        <v>697</v>
      </c>
      <c r="C10" s="515" t="s">
        <v>774</v>
      </c>
      <c r="D10" s="505">
        <v>2</v>
      </c>
    </row>
    <row r="11" spans="1:4" ht="46.5" thickBot="1">
      <c r="A11" s="521" t="s">
        <v>775</v>
      </c>
      <c r="B11" s="522" t="s">
        <v>776</v>
      </c>
      <c r="C11" s="522" t="s">
        <v>777</v>
      </c>
      <c r="D11" s="508">
        <v>1</v>
      </c>
    </row>
    <row r="12" spans="1:4" ht="15">
      <c r="A12" s="462"/>
      <c r="B12" s="523"/>
      <c r="C12" s="523"/>
      <c r="D12" s="523"/>
    </row>
    <row r="13" spans="1:4" ht="15">
      <c r="A13" s="462"/>
      <c r="B13" s="523"/>
      <c r="C13" s="523"/>
      <c r="D13" s="523"/>
    </row>
    <row r="14" spans="1:4" ht="15">
      <c r="A14" s="462"/>
      <c r="B14" s="523"/>
      <c r="C14" s="523"/>
      <c r="D14" s="523"/>
    </row>
    <row r="15" spans="1:4" ht="15">
      <c r="A15" s="462"/>
      <c r="B15" s="523"/>
      <c r="C15" s="523"/>
      <c r="D15" s="523"/>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sheetPr>
    <tabColor indexed="53"/>
  </sheetPr>
  <dimension ref="A1:C11"/>
  <sheetViews>
    <sheetView workbookViewId="0" topLeftCell="A1">
      <selection activeCell="A1" sqref="A1"/>
    </sheetView>
  </sheetViews>
  <sheetFormatPr defaultColWidth="9.140625" defaultRowHeight="12.75"/>
  <cols>
    <col min="1" max="1" width="17.140625" style="533" customWidth="1"/>
    <col min="2" max="2" width="44.7109375" style="533" customWidth="1"/>
    <col min="3" max="3" width="9.140625" style="533" customWidth="1"/>
    <col min="4" max="16384" width="9.140625" style="327" customWidth="1"/>
  </cols>
  <sheetData>
    <row r="1" spans="1:3" ht="46.5" customHeight="1" thickBot="1">
      <c r="A1" s="524" t="s">
        <v>698</v>
      </c>
      <c r="B1" s="525" t="s">
        <v>699</v>
      </c>
      <c r="C1" s="526" t="s">
        <v>665</v>
      </c>
    </row>
    <row r="2" spans="1:3" ht="30" customHeight="1">
      <c r="A2" s="527" t="s">
        <v>700</v>
      </c>
      <c r="B2" s="528" t="s">
        <v>701</v>
      </c>
      <c r="C2" s="529">
        <v>10</v>
      </c>
    </row>
    <row r="3" spans="1:3" ht="19.5" customHeight="1">
      <c r="A3" s="527" t="s">
        <v>702</v>
      </c>
      <c r="B3" s="528" t="s">
        <v>703</v>
      </c>
      <c r="C3" s="529">
        <v>9</v>
      </c>
    </row>
    <row r="4" spans="1:3" ht="19.5" customHeight="1">
      <c r="A4" s="527" t="s">
        <v>704</v>
      </c>
      <c r="B4" s="528" t="s">
        <v>705</v>
      </c>
      <c r="C4" s="529">
        <v>8</v>
      </c>
    </row>
    <row r="5" spans="1:3" ht="19.5" customHeight="1">
      <c r="A5" s="527" t="s">
        <v>673</v>
      </c>
      <c r="B5" s="528" t="s">
        <v>706</v>
      </c>
      <c r="C5" s="529">
        <v>7</v>
      </c>
    </row>
    <row r="6" spans="1:3" ht="19.5" customHeight="1">
      <c r="A6" s="527" t="s">
        <v>27</v>
      </c>
      <c r="B6" s="528" t="s">
        <v>707</v>
      </c>
      <c r="C6" s="529">
        <v>6</v>
      </c>
    </row>
    <row r="7" spans="1:3" ht="19.5" customHeight="1">
      <c r="A7" s="527" t="s">
        <v>28</v>
      </c>
      <c r="B7" s="528" t="s">
        <v>708</v>
      </c>
      <c r="C7" s="529">
        <v>5</v>
      </c>
    </row>
    <row r="8" spans="1:3" ht="19.5" customHeight="1">
      <c r="A8" s="527" t="s">
        <v>709</v>
      </c>
      <c r="B8" s="528" t="s">
        <v>710</v>
      </c>
      <c r="C8" s="529">
        <v>4</v>
      </c>
    </row>
    <row r="9" spans="1:3" ht="19.5" customHeight="1">
      <c r="A9" s="527" t="s">
        <v>29</v>
      </c>
      <c r="B9" s="528" t="s">
        <v>711</v>
      </c>
      <c r="C9" s="529">
        <v>3</v>
      </c>
    </row>
    <row r="10" spans="1:3" ht="19.5" customHeight="1">
      <c r="A10" s="527" t="s">
        <v>668</v>
      </c>
      <c r="B10" s="528" t="s">
        <v>712</v>
      </c>
      <c r="C10" s="529">
        <v>2</v>
      </c>
    </row>
    <row r="11" spans="1:3" ht="19.5" customHeight="1" thickBot="1">
      <c r="A11" s="530" t="s">
        <v>713</v>
      </c>
      <c r="B11" s="531" t="s">
        <v>714</v>
      </c>
      <c r="C11" s="532">
        <v>1</v>
      </c>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sheetPr>
    <tabColor indexed="31"/>
    <pageSetUpPr fitToPage="1"/>
  </sheetPr>
  <dimension ref="A5:L28"/>
  <sheetViews>
    <sheetView zoomScale="75" zoomScaleNormal="75" workbookViewId="0" topLeftCell="A1">
      <selection activeCell="B34" sqref="B34"/>
    </sheetView>
  </sheetViews>
  <sheetFormatPr defaultColWidth="9.140625" defaultRowHeight="12.75"/>
  <cols>
    <col min="1" max="1" width="13.8515625" style="17" customWidth="1"/>
    <col min="2" max="2" width="11.57421875" style="17" customWidth="1"/>
    <col min="3" max="16384" width="9.140625" style="17" customWidth="1"/>
  </cols>
  <sheetData>
    <row r="4" ht="13.5" thickBot="1"/>
    <row r="5" spans="1:12" ht="12.75">
      <c r="A5" s="534"/>
      <c r="B5" s="534" t="s">
        <v>715</v>
      </c>
      <c r="C5" s="534"/>
      <c r="D5" s="534"/>
      <c r="E5" s="534"/>
      <c r="F5" s="534"/>
      <c r="G5" s="534"/>
      <c r="H5" s="124"/>
      <c r="I5" s="84" t="s">
        <v>716</v>
      </c>
      <c r="J5" s="86"/>
      <c r="K5" s="535"/>
      <c r="L5" s="87"/>
    </row>
    <row r="6" spans="1:12" ht="12.75">
      <c r="A6" s="22"/>
      <c r="B6" s="22"/>
      <c r="C6" s="22"/>
      <c r="D6" s="22"/>
      <c r="E6" s="22"/>
      <c r="F6" s="22"/>
      <c r="G6" s="22"/>
      <c r="H6" s="126"/>
      <c r="I6" s="88"/>
      <c r="J6" s="70"/>
      <c r="K6" s="71"/>
      <c r="L6" s="89"/>
    </row>
    <row r="7" spans="1:12" ht="12.75">
      <c r="A7" s="22"/>
      <c r="B7" s="22"/>
      <c r="C7" s="22"/>
      <c r="D7" s="22"/>
      <c r="E7" s="22"/>
      <c r="F7" s="22"/>
      <c r="G7" s="22"/>
      <c r="H7" s="126"/>
      <c r="I7" s="88" t="s">
        <v>717</v>
      </c>
      <c r="J7" s="70"/>
      <c r="K7" s="71"/>
      <c r="L7" s="89"/>
    </row>
    <row r="8" spans="1:12" ht="13.5" thickBot="1">
      <c r="A8" s="25"/>
      <c r="B8" s="25"/>
      <c r="C8" s="25"/>
      <c r="D8" s="25"/>
      <c r="E8" s="25"/>
      <c r="F8" s="25"/>
      <c r="G8" s="25"/>
      <c r="H8" s="115"/>
      <c r="I8" s="90"/>
      <c r="J8" s="91"/>
      <c r="K8" s="536"/>
      <c r="L8" s="92"/>
    </row>
    <row r="9" spans="1:12" ht="12.75">
      <c r="A9" s="22"/>
      <c r="B9" s="22"/>
      <c r="C9" s="22"/>
      <c r="D9" s="22"/>
      <c r="E9" s="22"/>
      <c r="F9" s="22"/>
      <c r="G9" s="22"/>
      <c r="H9" s="22"/>
      <c r="I9" s="22"/>
      <c r="J9" s="22"/>
      <c r="K9" s="22"/>
      <c r="L9" s="22"/>
    </row>
    <row r="10" spans="1:5" ht="13.5" thickBot="1">
      <c r="A10" s="22"/>
      <c r="B10" s="22"/>
      <c r="C10" s="22"/>
      <c r="D10" s="22"/>
      <c r="E10" s="22"/>
    </row>
    <row r="11" spans="1:12" ht="64.5" thickBot="1">
      <c r="A11" s="537" t="s">
        <v>640</v>
      </c>
      <c r="B11" s="537" t="s">
        <v>38</v>
      </c>
      <c r="C11" s="537" t="s">
        <v>39</v>
      </c>
      <c r="D11" s="537" t="s">
        <v>718</v>
      </c>
      <c r="E11" s="537" t="s">
        <v>719</v>
      </c>
      <c r="F11" s="537" t="s">
        <v>720</v>
      </c>
      <c r="G11" s="537" t="s">
        <v>721</v>
      </c>
      <c r="H11" s="537" t="s">
        <v>722</v>
      </c>
      <c r="I11" s="537" t="s">
        <v>723</v>
      </c>
      <c r="J11" s="537" t="s">
        <v>724</v>
      </c>
      <c r="K11" s="538" t="s">
        <v>512</v>
      </c>
      <c r="L11" s="539" t="s">
        <v>725</v>
      </c>
    </row>
    <row r="12" spans="1:12" ht="12.75">
      <c r="A12" s="86"/>
      <c r="B12" s="86"/>
      <c r="C12" s="86"/>
      <c r="D12" s="86"/>
      <c r="E12" s="86"/>
      <c r="F12" s="86"/>
      <c r="G12" s="86"/>
      <c r="H12" s="86"/>
      <c r="I12" s="86"/>
      <c r="J12" s="86"/>
      <c r="K12" s="535"/>
      <c r="L12" s="87"/>
    </row>
    <row r="13" spans="1:12" ht="12.75">
      <c r="A13" s="70"/>
      <c r="B13" s="70"/>
      <c r="C13" s="70"/>
      <c r="D13" s="70"/>
      <c r="E13" s="70"/>
      <c r="F13" s="70"/>
      <c r="G13" s="70"/>
      <c r="H13" s="70"/>
      <c r="I13" s="70"/>
      <c r="J13" s="70"/>
      <c r="K13" s="71"/>
      <c r="L13" s="89"/>
    </row>
    <row r="14" spans="1:12" ht="12.75">
      <c r="A14" s="70"/>
      <c r="B14" s="70"/>
      <c r="C14" s="70"/>
      <c r="D14" s="70"/>
      <c r="E14" s="70"/>
      <c r="F14" s="70"/>
      <c r="G14" s="70"/>
      <c r="H14" s="70"/>
      <c r="I14" s="70"/>
      <c r="J14" s="70"/>
      <c r="K14" s="71"/>
      <c r="L14" s="89"/>
    </row>
    <row r="15" spans="1:12" ht="12.75">
      <c r="A15" s="70"/>
      <c r="B15" s="70"/>
      <c r="C15" s="70"/>
      <c r="D15" s="70"/>
      <c r="E15" s="70"/>
      <c r="F15" s="70"/>
      <c r="G15" s="70"/>
      <c r="H15" s="70"/>
      <c r="I15" s="70"/>
      <c r="J15" s="70"/>
      <c r="K15" s="71"/>
      <c r="L15" s="89"/>
    </row>
    <row r="16" spans="1:12" ht="12.75">
      <c r="A16" s="70"/>
      <c r="B16" s="70"/>
      <c r="C16" s="70"/>
      <c r="D16" s="70"/>
      <c r="E16" s="70"/>
      <c r="F16" s="70"/>
      <c r="G16" s="70"/>
      <c r="H16" s="70"/>
      <c r="I16" s="70"/>
      <c r="J16" s="70"/>
      <c r="K16" s="71"/>
      <c r="L16" s="89"/>
    </row>
    <row r="17" spans="1:12" ht="12.75">
      <c r="A17" s="70"/>
      <c r="B17" s="70"/>
      <c r="C17" s="70"/>
      <c r="D17" s="70"/>
      <c r="E17" s="70"/>
      <c r="F17" s="70"/>
      <c r="G17" s="70"/>
      <c r="H17" s="70"/>
      <c r="I17" s="70"/>
      <c r="J17" s="70"/>
      <c r="K17" s="71"/>
      <c r="L17" s="89"/>
    </row>
    <row r="18" spans="1:12" ht="12.75">
      <c r="A18" s="70"/>
      <c r="B18" s="70"/>
      <c r="C18" s="70"/>
      <c r="D18" s="70"/>
      <c r="E18" s="70"/>
      <c r="F18" s="70"/>
      <c r="G18" s="70"/>
      <c r="H18" s="70"/>
      <c r="I18" s="70"/>
      <c r="J18" s="70"/>
      <c r="K18" s="71"/>
      <c r="L18" s="89"/>
    </row>
    <row r="19" spans="1:12" ht="12.75">
      <c r="A19" s="70"/>
      <c r="B19" s="70"/>
      <c r="C19" s="70"/>
      <c r="D19" s="70"/>
      <c r="E19" s="70"/>
      <c r="F19" s="70"/>
      <c r="G19" s="70"/>
      <c r="H19" s="70"/>
      <c r="I19" s="70"/>
      <c r="J19" s="70"/>
      <c r="K19" s="71"/>
      <c r="L19" s="89"/>
    </row>
    <row r="20" spans="1:12" ht="12.75">
      <c r="A20" s="70"/>
      <c r="B20" s="70"/>
      <c r="C20" s="70"/>
      <c r="D20" s="70"/>
      <c r="E20" s="70"/>
      <c r="F20" s="70"/>
      <c r="G20" s="70"/>
      <c r="H20" s="70"/>
      <c r="I20" s="70"/>
      <c r="J20" s="70"/>
      <c r="K20" s="71"/>
      <c r="L20" s="89"/>
    </row>
    <row r="21" spans="1:12" ht="12.75">
      <c r="A21" s="70"/>
      <c r="B21" s="70"/>
      <c r="C21" s="70"/>
      <c r="D21" s="70"/>
      <c r="E21" s="70"/>
      <c r="F21" s="70"/>
      <c r="G21" s="70"/>
      <c r="H21" s="70"/>
      <c r="I21" s="70"/>
      <c r="J21" s="70"/>
      <c r="K21" s="71"/>
      <c r="L21" s="89"/>
    </row>
    <row r="22" spans="1:12" ht="12.75">
      <c r="A22" s="70"/>
      <c r="B22" s="70"/>
      <c r="C22" s="70"/>
      <c r="D22" s="70"/>
      <c r="E22" s="70"/>
      <c r="F22" s="70"/>
      <c r="G22" s="70"/>
      <c r="H22" s="70"/>
      <c r="I22" s="70"/>
      <c r="J22" s="70"/>
      <c r="K22" s="71"/>
      <c r="L22" s="89"/>
    </row>
    <row r="23" spans="1:12" ht="12.75">
      <c r="A23" s="70"/>
      <c r="B23" s="70"/>
      <c r="C23" s="70"/>
      <c r="D23" s="70"/>
      <c r="E23" s="70"/>
      <c r="F23" s="70"/>
      <c r="G23" s="70"/>
      <c r="H23" s="70"/>
      <c r="I23" s="70"/>
      <c r="J23" s="70"/>
      <c r="K23" s="71"/>
      <c r="L23" s="89"/>
    </row>
    <row r="24" spans="1:12" ht="12.75">
      <c r="A24" s="70"/>
      <c r="B24" s="70"/>
      <c r="C24" s="70"/>
      <c r="D24" s="70"/>
      <c r="E24" s="70"/>
      <c r="F24" s="70"/>
      <c r="G24" s="70"/>
      <c r="H24" s="70"/>
      <c r="I24" s="70"/>
      <c r="J24" s="70"/>
      <c r="K24" s="71"/>
      <c r="L24" s="89"/>
    </row>
    <row r="25" spans="1:12" ht="12.75">
      <c r="A25" s="70"/>
      <c r="B25" s="70"/>
      <c r="C25" s="70"/>
      <c r="D25" s="70"/>
      <c r="E25" s="70"/>
      <c r="F25" s="70"/>
      <c r="G25" s="70"/>
      <c r="H25" s="70"/>
      <c r="I25" s="70"/>
      <c r="J25" s="70"/>
      <c r="K25" s="71"/>
      <c r="L25" s="89"/>
    </row>
    <row r="26" spans="1:12" ht="12.75">
      <c r="A26" s="70"/>
      <c r="B26" s="70"/>
      <c r="C26" s="70"/>
      <c r="D26" s="70"/>
      <c r="E26" s="70"/>
      <c r="F26" s="70"/>
      <c r="G26" s="70"/>
      <c r="H26" s="70"/>
      <c r="I26" s="70"/>
      <c r="J26" s="70"/>
      <c r="K26" s="71"/>
      <c r="L26" s="89"/>
    </row>
    <row r="27" spans="1:12" ht="12.75">
      <c r="A27" s="70"/>
      <c r="B27" s="70"/>
      <c r="C27" s="70"/>
      <c r="D27" s="70"/>
      <c r="E27" s="70"/>
      <c r="F27" s="70"/>
      <c r="G27" s="70"/>
      <c r="H27" s="70"/>
      <c r="I27" s="70"/>
      <c r="J27" s="70"/>
      <c r="K27" s="71"/>
      <c r="L27" s="89"/>
    </row>
    <row r="28" spans="1:12" ht="13.5" thickBot="1">
      <c r="A28" s="91"/>
      <c r="B28" s="91"/>
      <c r="C28" s="91"/>
      <c r="D28" s="91"/>
      <c r="E28" s="91"/>
      <c r="F28" s="91"/>
      <c r="G28" s="91"/>
      <c r="H28" s="91"/>
      <c r="I28" s="91"/>
      <c r="J28" s="91"/>
      <c r="K28" s="536"/>
      <c r="L28" s="92"/>
    </row>
  </sheetData>
  <printOptions/>
  <pageMargins left="0.75" right="0.75" top="1" bottom="1" header="0.5" footer="0.5"/>
  <pageSetup fitToHeight="1" fitToWidth="1" horizontalDpi="600" verticalDpi="600" orientation="landscape"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4">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602</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610</v>
      </c>
      <c r="C9" s="781"/>
      <c r="D9" s="778"/>
      <c r="E9" s="777" t="s">
        <v>611</v>
      </c>
      <c r="F9" s="781"/>
      <c r="G9" s="778"/>
      <c r="H9" s="786" t="s">
        <v>395</v>
      </c>
      <c r="I9" s="787"/>
      <c r="J9" s="777" t="s">
        <v>612</v>
      </c>
      <c r="K9" s="781"/>
      <c r="L9" s="778"/>
      <c r="M9" s="783" t="s">
        <v>613</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2" right="0.5" top="0.63" bottom="1" header="0.5" footer="0.5"/>
  <pageSetup fitToHeight="1" fitToWidth="1" horizontalDpi="96" verticalDpi="96" orientation="landscape" scale="83" r:id="rId1"/>
</worksheet>
</file>

<file path=xl/worksheets/sheet35.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1">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624</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625</v>
      </c>
      <c r="C9" s="781"/>
      <c r="D9" s="778"/>
      <c r="E9" s="777" t="s">
        <v>222</v>
      </c>
      <c r="F9" s="781"/>
      <c r="G9" s="778"/>
      <c r="H9" s="786" t="s">
        <v>395</v>
      </c>
      <c r="I9" s="787"/>
      <c r="J9" s="777" t="s">
        <v>626</v>
      </c>
      <c r="K9" s="781"/>
      <c r="L9" s="778"/>
      <c r="M9" s="783" t="s">
        <v>627</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7" right="0.5" top="1" bottom="1" header="0.5" footer="0.5"/>
  <pageSetup fitToHeight="1" fitToWidth="1" horizontalDpi="96" verticalDpi="96" orientation="landscape" scale="83" r:id="rId1"/>
</worksheet>
</file>

<file path=xl/worksheets/sheet36.xml><?xml version="1.0" encoding="utf-8"?>
<worksheet xmlns="http://schemas.openxmlformats.org/spreadsheetml/2006/main" xmlns:r="http://schemas.openxmlformats.org/officeDocument/2006/relationships">
  <dimension ref="A6:K30"/>
  <sheetViews>
    <sheetView zoomScale="75" zoomScaleNormal="75" workbookViewId="0" topLeftCell="A1">
      <selection activeCell="A1" sqref="A1"/>
    </sheetView>
  </sheetViews>
  <sheetFormatPr defaultColWidth="9.140625" defaultRowHeight="12.75"/>
  <cols>
    <col min="1" max="2" width="20.8515625" style="17" customWidth="1"/>
    <col min="3" max="3" width="13.421875" style="17" customWidth="1"/>
    <col min="4" max="6" width="9.140625" style="17" customWidth="1"/>
    <col min="7" max="7" width="7.57421875" style="17" customWidth="1"/>
    <col min="8" max="8" width="7.421875" style="17" customWidth="1"/>
    <col min="9" max="9" width="8.140625" style="17" customWidth="1"/>
    <col min="10" max="10" width="8.00390625" style="17" customWidth="1"/>
    <col min="11" max="11" width="16.28125" style="17" customWidth="1"/>
    <col min="12" max="16384" width="9.140625" style="17" customWidth="1"/>
  </cols>
  <sheetData>
    <row r="5" ht="13.5" thickBot="1"/>
    <row r="6" spans="1:11" s="541" customFormat="1" ht="39" thickBot="1">
      <c r="A6" s="540" t="s">
        <v>726</v>
      </c>
      <c r="B6" s="537" t="s">
        <v>727</v>
      </c>
      <c r="C6" s="537" t="s">
        <v>728</v>
      </c>
      <c r="D6" s="537" t="s">
        <v>729</v>
      </c>
      <c r="E6" s="537" t="s">
        <v>95</v>
      </c>
      <c r="F6" s="537" t="s">
        <v>730</v>
      </c>
      <c r="G6" s="537" t="s">
        <v>731</v>
      </c>
      <c r="H6" s="537" t="s">
        <v>683</v>
      </c>
      <c r="I6" s="537" t="s">
        <v>615</v>
      </c>
      <c r="J6" s="537" t="s">
        <v>234</v>
      </c>
      <c r="K6" s="539" t="s">
        <v>732</v>
      </c>
    </row>
    <row r="7" spans="1:11" ht="19.5" customHeight="1">
      <c r="A7" s="542"/>
      <c r="B7" s="543"/>
      <c r="C7" s="543"/>
      <c r="D7" s="543"/>
      <c r="E7" s="543"/>
      <c r="F7" s="543"/>
      <c r="G7" s="543"/>
      <c r="H7" s="543"/>
      <c r="I7" s="543"/>
      <c r="J7" s="543"/>
      <c r="K7" s="544"/>
    </row>
    <row r="8" spans="1:11" ht="19.5" customHeight="1">
      <c r="A8" s="545"/>
      <c r="B8" s="546"/>
      <c r="C8" s="546"/>
      <c r="D8" s="546"/>
      <c r="E8" s="546"/>
      <c r="F8" s="546"/>
      <c r="G8" s="546"/>
      <c r="H8" s="546"/>
      <c r="I8" s="546"/>
      <c r="J8" s="546"/>
      <c r="K8" s="547"/>
    </row>
    <row r="9" spans="1:11" ht="19.5" customHeight="1">
      <c r="A9" s="545"/>
      <c r="B9" s="546"/>
      <c r="C9" s="546"/>
      <c r="D9" s="546"/>
      <c r="E9" s="546"/>
      <c r="F9" s="546"/>
      <c r="G9" s="546"/>
      <c r="H9" s="546"/>
      <c r="I9" s="546"/>
      <c r="J9" s="546"/>
      <c r="K9" s="547"/>
    </row>
    <row r="10" spans="1:11" ht="19.5" customHeight="1">
      <c r="A10" s="545"/>
      <c r="B10" s="546"/>
      <c r="C10" s="546"/>
      <c r="D10" s="546"/>
      <c r="E10" s="546"/>
      <c r="F10" s="546"/>
      <c r="G10" s="546"/>
      <c r="H10" s="546"/>
      <c r="I10" s="546"/>
      <c r="J10" s="546"/>
      <c r="K10" s="547"/>
    </row>
    <row r="11" spans="1:11" ht="19.5" customHeight="1">
      <c r="A11" s="545"/>
      <c r="B11" s="546"/>
      <c r="C11" s="546"/>
      <c r="D11" s="546"/>
      <c r="E11" s="546"/>
      <c r="F11" s="546"/>
      <c r="G11" s="546"/>
      <c r="H11" s="546"/>
      <c r="I11" s="546"/>
      <c r="J11" s="546"/>
      <c r="K11" s="547"/>
    </row>
    <row r="12" spans="1:11" ht="19.5" customHeight="1">
      <c r="A12" s="545"/>
      <c r="B12" s="546"/>
      <c r="C12" s="546"/>
      <c r="D12" s="546"/>
      <c r="E12" s="546"/>
      <c r="F12" s="546"/>
      <c r="G12" s="546"/>
      <c r="H12" s="546"/>
      <c r="I12" s="546"/>
      <c r="J12" s="546"/>
      <c r="K12" s="547"/>
    </row>
    <row r="13" spans="1:11" ht="19.5" customHeight="1">
      <c r="A13" s="545"/>
      <c r="B13" s="546"/>
      <c r="C13" s="546"/>
      <c r="D13" s="546"/>
      <c r="E13" s="546"/>
      <c r="F13" s="546"/>
      <c r="G13" s="546"/>
      <c r="H13" s="546"/>
      <c r="I13" s="546"/>
      <c r="J13" s="546"/>
      <c r="K13" s="547"/>
    </row>
    <row r="14" spans="1:11" ht="19.5" customHeight="1">
      <c r="A14" s="545"/>
      <c r="B14" s="546"/>
      <c r="C14" s="546"/>
      <c r="D14" s="546"/>
      <c r="E14" s="546"/>
      <c r="F14" s="546"/>
      <c r="G14" s="546"/>
      <c r="H14" s="546"/>
      <c r="I14" s="546"/>
      <c r="J14" s="546"/>
      <c r="K14" s="547"/>
    </row>
    <row r="15" spans="1:11" ht="19.5" customHeight="1">
      <c r="A15" s="545"/>
      <c r="B15" s="546"/>
      <c r="C15" s="546"/>
      <c r="D15" s="546"/>
      <c r="E15" s="546"/>
      <c r="F15" s="546"/>
      <c r="G15" s="546"/>
      <c r="H15" s="546"/>
      <c r="I15" s="546"/>
      <c r="J15" s="546"/>
      <c r="K15" s="547"/>
    </row>
    <row r="16" spans="1:11" ht="19.5" customHeight="1">
      <c r="A16" s="545"/>
      <c r="B16" s="546"/>
      <c r="C16" s="546"/>
      <c r="D16" s="546"/>
      <c r="E16" s="546"/>
      <c r="F16" s="546"/>
      <c r="G16" s="546"/>
      <c r="H16" s="546"/>
      <c r="I16" s="546"/>
      <c r="J16" s="546"/>
      <c r="K16" s="547"/>
    </row>
    <row r="17" spans="1:11" ht="19.5" customHeight="1">
      <c r="A17" s="545"/>
      <c r="B17" s="546"/>
      <c r="C17" s="546"/>
      <c r="D17" s="546"/>
      <c r="E17" s="546"/>
      <c r="F17" s="546"/>
      <c r="G17" s="546"/>
      <c r="H17" s="546"/>
      <c r="I17" s="546"/>
      <c r="J17" s="546"/>
      <c r="K17" s="547"/>
    </row>
    <row r="18" spans="1:11" ht="19.5" customHeight="1">
      <c r="A18" s="545"/>
      <c r="B18" s="546"/>
      <c r="C18" s="546"/>
      <c r="D18" s="546"/>
      <c r="E18" s="546"/>
      <c r="F18" s="546"/>
      <c r="G18" s="546"/>
      <c r="H18" s="546"/>
      <c r="I18" s="546"/>
      <c r="J18" s="546"/>
      <c r="K18" s="547"/>
    </row>
    <row r="19" spans="1:11" ht="19.5" customHeight="1">
      <c r="A19" s="545"/>
      <c r="B19" s="546"/>
      <c r="C19" s="546"/>
      <c r="D19" s="546"/>
      <c r="E19" s="546"/>
      <c r="F19" s="546"/>
      <c r="G19" s="546"/>
      <c r="H19" s="546"/>
      <c r="I19" s="546"/>
      <c r="J19" s="546"/>
      <c r="K19" s="547"/>
    </row>
    <row r="20" spans="1:11" ht="19.5" customHeight="1">
      <c r="A20" s="545"/>
      <c r="B20" s="546"/>
      <c r="C20" s="546"/>
      <c r="D20" s="546"/>
      <c r="E20" s="546"/>
      <c r="F20" s="546"/>
      <c r="G20" s="546"/>
      <c r="H20" s="546"/>
      <c r="I20" s="546"/>
      <c r="J20" s="546"/>
      <c r="K20" s="547"/>
    </row>
    <row r="21" spans="1:11" ht="19.5" customHeight="1">
      <c r="A21" s="545"/>
      <c r="B21" s="546"/>
      <c r="C21" s="546"/>
      <c r="D21" s="546"/>
      <c r="E21" s="546"/>
      <c r="F21" s="546"/>
      <c r="G21" s="546"/>
      <c r="H21" s="546"/>
      <c r="I21" s="546"/>
      <c r="J21" s="546"/>
      <c r="K21" s="547"/>
    </row>
    <row r="22" spans="1:11" ht="19.5" customHeight="1" thickBot="1">
      <c r="A22" s="548"/>
      <c r="B22" s="549"/>
      <c r="C22" s="549"/>
      <c r="D22" s="549"/>
      <c r="E22" s="549"/>
      <c r="F22" s="549"/>
      <c r="G22" s="549"/>
      <c r="H22" s="549"/>
      <c r="I22" s="549"/>
      <c r="J22" s="549"/>
      <c r="K22" s="550"/>
    </row>
    <row r="29" spans="1:11" ht="12.75">
      <c r="A29" s="551"/>
      <c r="B29" s="551"/>
      <c r="C29" s="551"/>
      <c r="D29" s="551"/>
      <c r="E29" s="551"/>
      <c r="F29" s="551"/>
      <c r="G29" s="551"/>
      <c r="H29" s="551"/>
      <c r="I29" s="551"/>
      <c r="J29" s="551"/>
      <c r="K29" s="551"/>
    </row>
    <row r="30" spans="1:11" ht="12.75">
      <c r="A30" s="551"/>
      <c r="B30" s="551"/>
      <c r="C30" s="551"/>
      <c r="D30" s="551"/>
      <c r="E30" s="551"/>
      <c r="F30" s="551"/>
      <c r="G30" s="551"/>
      <c r="H30" s="551"/>
      <c r="I30" s="551"/>
      <c r="J30" s="551"/>
      <c r="K30" s="551"/>
    </row>
  </sheetData>
  <printOptions/>
  <pageMargins left="0.75" right="0.75" top="1" bottom="1" header="0.5" footer="0.5"/>
  <pageSetup horizontalDpi="600" verticalDpi="600" orientation="landscape"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Q50"/>
  <sheetViews>
    <sheetView showGridLines="0" showZeros="0" workbookViewId="0" topLeftCell="A1">
      <pane ySplit="9" topLeftCell="BM16" activePane="bottomLeft" state="frozen"/>
      <selection pane="topLeft" activeCell="R9" sqref="R9"/>
      <selection pane="bottomLeft" activeCell="A1" sqref="A1"/>
    </sheetView>
  </sheetViews>
  <sheetFormatPr defaultColWidth="9.140625" defaultRowHeight="12.75"/>
  <cols>
    <col min="1" max="3" width="15.7109375" style="1" customWidth="1"/>
    <col min="4" max="4" width="3.7109375" style="1" customWidth="1"/>
    <col min="5" max="5" width="15.7109375" style="1" customWidth="1"/>
    <col min="6" max="6" width="3.7109375" style="1" customWidth="1"/>
    <col min="7" max="8" width="15.7109375" style="1" customWidth="1"/>
    <col min="9" max="10" width="3.7109375" style="1" customWidth="1"/>
    <col min="11" max="13" width="15.7109375" style="1" customWidth="1"/>
    <col min="14" max="17" width="3.7109375" style="1" customWidth="1"/>
  </cols>
  <sheetData>
    <row r="1" spans="1:17" ht="15.75">
      <c r="A1" s="552"/>
      <c r="B1" s="552"/>
      <c r="C1" s="552"/>
      <c r="D1" s="552"/>
      <c r="E1" s="552"/>
      <c r="F1" s="552"/>
      <c r="G1" s="552"/>
      <c r="H1" s="13" t="s">
        <v>733</v>
      </c>
      <c r="I1" s="552"/>
      <c r="J1" s="552"/>
      <c r="K1" s="552"/>
      <c r="L1" s="552"/>
      <c r="M1" s="552"/>
      <c r="N1" s="552"/>
      <c r="O1" s="552"/>
      <c r="P1" s="552"/>
      <c r="Q1" s="552"/>
    </row>
    <row r="2" spans="1:17" ht="12.75">
      <c r="A2" s="552"/>
      <c r="B2" s="552"/>
      <c r="C2" s="552"/>
      <c r="D2" s="552"/>
      <c r="E2" s="552"/>
      <c r="F2" s="552"/>
      <c r="G2" s="552"/>
      <c r="H2" s="552" t="s">
        <v>734</v>
      </c>
      <c r="I2" s="552"/>
      <c r="J2" s="552"/>
      <c r="K2" s="552"/>
      <c r="L2" s="553" t="s">
        <v>735</v>
      </c>
      <c r="M2" s="792"/>
      <c r="N2" s="792"/>
      <c r="O2" s="792"/>
      <c r="P2" s="792"/>
      <c r="Q2" s="793"/>
    </row>
    <row r="3" spans="1:17" s="383" customFormat="1" ht="9">
      <c r="A3" s="555"/>
      <c r="B3" s="555"/>
      <c r="C3" s="555"/>
      <c r="D3" s="555"/>
      <c r="E3" s="555"/>
      <c r="F3" s="555"/>
      <c r="G3" s="555"/>
      <c r="H3" s="555"/>
      <c r="I3" s="555"/>
      <c r="J3" s="555"/>
      <c r="K3" s="555"/>
      <c r="L3" s="553" t="s">
        <v>736</v>
      </c>
      <c r="M3" s="554"/>
      <c r="N3" s="554" t="s">
        <v>528</v>
      </c>
      <c r="O3" s="792"/>
      <c r="P3" s="792"/>
      <c r="Q3" s="793"/>
    </row>
    <row r="4" spans="1:17" s="383" customFormat="1" ht="9">
      <c r="A4" s="553" t="s">
        <v>737</v>
      </c>
      <c r="B4" s="792"/>
      <c r="C4" s="793"/>
      <c r="D4" s="555"/>
      <c r="E4" s="796" t="s">
        <v>738</v>
      </c>
      <c r="F4" s="797"/>
      <c r="G4" s="792"/>
      <c r="H4" s="792"/>
      <c r="I4" s="792"/>
      <c r="J4" s="793"/>
      <c r="K4" s="555"/>
      <c r="L4" s="553" t="s">
        <v>604</v>
      </c>
      <c r="M4" s="792"/>
      <c r="N4" s="792"/>
      <c r="O4" s="792"/>
      <c r="P4" s="792"/>
      <c r="Q4" s="793"/>
    </row>
    <row r="5" spans="1:17" s="383" customFormat="1" ht="9">
      <c r="A5" s="555"/>
      <c r="B5" s="555"/>
      <c r="C5" s="555"/>
      <c r="D5" s="555"/>
      <c r="E5" s="555"/>
      <c r="F5" s="555"/>
      <c r="G5" s="555"/>
      <c r="H5" s="555"/>
      <c r="I5" s="555"/>
      <c r="J5" s="555"/>
      <c r="K5" s="555"/>
      <c r="L5" s="553" t="s">
        <v>739</v>
      </c>
      <c r="M5" s="556"/>
      <c r="N5" s="554" t="s">
        <v>740</v>
      </c>
      <c r="O5" s="794"/>
      <c r="P5" s="794"/>
      <c r="Q5" s="795"/>
    </row>
    <row r="6" spans="1:17" s="383" customFormat="1" ht="9">
      <c r="A6" s="553" t="s">
        <v>715</v>
      </c>
      <c r="B6" s="792"/>
      <c r="C6" s="792"/>
      <c r="D6" s="792"/>
      <c r="E6" s="792"/>
      <c r="F6" s="792"/>
      <c r="G6" s="792"/>
      <c r="H6" s="792"/>
      <c r="I6" s="792"/>
      <c r="J6" s="792"/>
      <c r="K6" s="792"/>
      <c r="L6" s="792"/>
      <c r="M6" s="792"/>
      <c r="N6" s="792"/>
      <c r="O6" s="792"/>
      <c r="P6" s="792"/>
      <c r="Q6" s="793"/>
    </row>
    <row r="7" ht="13.5" thickBot="1"/>
    <row r="8" spans="1:17" ht="12.75">
      <c r="A8" s="788" t="s">
        <v>741</v>
      </c>
      <c r="B8" s="790" t="s">
        <v>642</v>
      </c>
      <c r="C8" s="790" t="s">
        <v>742</v>
      </c>
      <c r="D8" s="790" t="s">
        <v>743</v>
      </c>
      <c r="E8" s="790" t="s">
        <v>744</v>
      </c>
      <c r="F8" s="790" t="s">
        <v>745</v>
      </c>
      <c r="G8" s="790" t="s">
        <v>746</v>
      </c>
      <c r="H8" s="790" t="s">
        <v>747</v>
      </c>
      <c r="I8" s="790" t="s">
        <v>748</v>
      </c>
      <c r="J8" s="790" t="s">
        <v>749</v>
      </c>
      <c r="K8" s="790" t="s">
        <v>750</v>
      </c>
      <c r="L8" s="790" t="s">
        <v>751</v>
      </c>
      <c r="M8" s="798" t="s">
        <v>752</v>
      </c>
      <c r="N8" s="799"/>
      <c r="O8" s="799"/>
      <c r="P8" s="799"/>
      <c r="Q8" s="800"/>
    </row>
    <row r="9" spans="1:17" s="559" customFormat="1" ht="56.25">
      <c r="A9" s="789"/>
      <c r="B9" s="791"/>
      <c r="C9" s="791"/>
      <c r="D9" s="791"/>
      <c r="E9" s="791"/>
      <c r="F9" s="791"/>
      <c r="G9" s="791"/>
      <c r="H9" s="791"/>
      <c r="I9" s="791"/>
      <c r="J9" s="791"/>
      <c r="K9" s="791"/>
      <c r="L9" s="791"/>
      <c r="M9" s="557" t="s">
        <v>753</v>
      </c>
      <c r="N9" s="557" t="s">
        <v>743</v>
      </c>
      <c r="O9" s="557" t="s">
        <v>745</v>
      </c>
      <c r="P9" s="557" t="s">
        <v>748</v>
      </c>
      <c r="Q9" s="558" t="s">
        <v>749</v>
      </c>
    </row>
    <row r="10" spans="1:17" ht="12.75">
      <c r="A10" s="560"/>
      <c r="B10" s="561"/>
      <c r="C10" s="561"/>
      <c r="D10" s="561"/>
      <c r="E10" s="561"/>
      <c r="F10" s="561"/>
      <c r="G10" s="561"/>
      <c r="H10" s="561"/>
      <c r="I10" s="561"/>
      <c r="J10" s="562">
        <f aca="true" t="shared" si="0" ref="J10:J50">D10*F10*I10</f>
        <v>0</v>
      </c>
      <c r="K10" s="561"/>
      <c r="L10" s="561"/>
      <c r="M10" s="561"/>
      <c r="N10" s="561"/>
      <c r="O10" s="561"/>
      <c r="P10" s="561"/>
      <c r="Q10" s="563">
        <f aca="true" t="shared" si="1" ref="Q10:Q50">N10*O10*P10</f>
        <v>0</v>
      </c>
    </row>
    <row r="11" spans="1:17" ht="12.75">
      <c r="A11" s="564"/>
      <c r="B11" s="565"/>
      <c r="C11" s="565"/>
      <c r="D11" s="565"/>
      <c r="E11" s="565"/>
      <c r="F11" s="565"/>
      <c r="G11" s="565"/>
      <c r="H11" s="565"/>
      <c r="I11" s="565"/>
      <c r="J11" s="566">
        <f t="shared" si="0"/>
        <v>0</v>
      </c>
      <c r="K11" s="565"/>
      <c r="L11" s="565"/>
      <c r="M11" s="565"/>
      <c r="N11" s="565"/>
      <c r="O11" s="565"/>
      <c r="P11" s="565"/>
      <c r="Q11" s="567">
        <f t="shared" si="1"/>
        <v>0</v>
      </c>
    </row>
    <row r="12" spans="1:17" ht="12.75">
      <c r="A12" s="564"/>
      <c r="B12" s="565"/>
      <c r="C12" s="565"/>
      <c r="D12" s="565"/>
      <c r="E12" s="565"/>
      <c r="F12" s="565"/>
      <c r="G12" s="565"/>
      <c r="H12" s="565"/>
      <c r="I12" s="565"/>
      <c r="J12" s="566">
        <f t="shared" si="0"/>
        <v>0</v>
      </c>
      <c r="K12" s="565"/>
      <c r="L12" s="565"/>
      <c r="M12" s="565"/>
      <c r="N12" s="565"/>
      <c r="O12" s="565"/>
      <c r="P12" s="565"/>
      <c r="Q12" s="567">
        <f t="shared" si="1"/>
        <v>0</v>
      </c>
    </row>
    <row r="13" spans="1:17" ht="12.75">
      <c r="A13" s="564"/>
      <c r="B13" s="565"/>
      <c r="C13" s="565"/>
      <c r="D13" s="565"/>
      <c r="E13" s="565"/>
      <c r="F13" s="565"/>
      <c r="G13" s="565"/>
      <c r="H13" s="565"/>
      <c r="I13" s="565"/>
      <c r="J13" s="566">
        <f t="shared" si="0"/>
        <v>0</v>
      </c>
      <c r="K13" s="565"/>
      <c r="L13" s="565"/>
      <c r="M13" s="565"/>
      <c r="N13" s="565"/>
      <c r="O13" s="565"/>
      <c r="P13" s="565"/>
      <c r="Q13" s="567">
        <f t="shared" si="1"/>
        <v>0</v>
      </c>
    </row>
    <row r="14" spans="1:17" ht="12.75">
      <c r="A14" s="564"/>
      <c r="B14" s="565"/>
      <c r="C14" s="565"/>
      <c r="D14" s="565"/>
      <c r="E14" s="565"/>
      <c r="F14" s="565"/>
      <c r="G14" s="565"/>
      <c r="H14" s="565"/>
      <c r="I14" s="565"/>
      <c r="J14" s="566">
        <f t="shared" si="0"/>
        <v>0</v>
      </c>
      <c r="K14" s="565"/>
      <c r="L14" s="565"/>
      <c r="M14" s="565"/>
      <c r="N14" s="565"/>
      <c r="O14" s="565"/>
      <c r="P14" s="565"/>
      <c r="Q14" s="567">
        <f t="shared" si="1"/>
        <v>0</v>
      </c>
    </row>
    <row r="15" spans="1:17" ht="12.75">
      <c r="A15" s="564"/>
      <c r="B15" s="565"/>
      <c r="C15" s="565"/>
      <c r="D15" s="565"/>
      <c r="E15" s="565"/>
      <c r="F15" s="565"/>
      <c r="G15" s="565"/>
      <c r="H15" s="565"/>
      <c r="I15" s="565"/>
      <c r="J15" s="566">
        <f t="shared" si="0"/>
        <v>0</v>
      </c>
      <c r="K15" s="565"/>
      <c r="L15" s="565"/>
      <c r="M15" s="565"/>
      <c r="N15" s="565"/>
      <c r="O15" s="565"/>
      <c r="P15" s="565"/>
      <c r="Q15" s="567">
        <f t="shared" si="1"/>
        <v>0</v>
      </c>
    </row>
    <row r="16" spans="1:17" ht="12.75">
      <c r="A16" s="564"/>
      <c r="B16" s="565"/>
      <c r="C16" s="565"/>
      <c r="D16" s="565"/>
      <c r="E16" s="565"/>
      <c r="F16" s="565"/>
      <c r="G16" s="565"/>
      <c r="H16" s="565"/>
      <c r="I16" s="565"/>
      <c r="J16" s="566">
        <f t="shared" si="0"/>
        <v>0</v>
      </c>
      <c r="K16" s="565"/>
      <c r="L16" s="565"/>
      <c r="M16" s="565"/>
      <c r="N16" s="565"/>
      <c r="O16" s="565"/>
      <c r="P16" s="565"/>
      <c r="Q16" s="567">
        <f t="shared" si="1"/>
        <v>0</v>
      </c>
    </row>
    <row r="17" spans="1:17" ht="12.75">
      <c r="A17" s="564"/>
      <c r="B17" s="565"/>
      <c r="C17" s="565"/>
      <c r="D17" s="565"/>
      <c r="E17" s="565"/>
      <c r="F17" s="565"/>
      <c r="G17" s="565"/>
      <c r="H17" s="565"/>
      <c r="I17" s="565"/>
      <c r="J17" s="566">
        <f t="shared" si="0"/>
        <v>0</v>
      </c>
      <c r="K17" s="565"/>
      <c r="L17" s="565"/>
      <c r="M17" s="565"/>
      <c r="N17" s="565"/>
      <c r="O17" s="565"/>
      <c r="P17" s="565"/>
      <c r="Q17" s="567">
        <f t="shared" si="1"/>
        <v>0</v>
      </c>
    </row>
    <row r="18" spans="1:17" ht="12.75">
      <c r="A18" s="564"/>
      <c r="B18" s="565"/>
      <c r="C18" s="565"/>
      <c r="D18" s="565"/>
      <c r="E18" s="565"/>
      <c r="F18" s="565"/>
      <c r="G18" s="565"/>
      <c r="H18" s="565"/>
      <c r="I18" s="565"/>
      <c r="J18" s="566">
        <f t="shared" si="0"/>
        <v>0</v>
      </c>
      <c r="K18" s="565"/>
      <c r="L18" s="565"/>
      <c r="M18" s="565"/>
      <c r="N18" s="565"/>
      <c r="O18" s="565"/>
      <c r="P18" s="565"/>
      <c r="Q18" s="567">
        <f t="shared" si="1"/>
        <v>0</v>
      </c>
    </row>
    <row r="19" spans="1:17" ht="12.75">
      <c r="A19" s="564"/>
      <c r="B19" s="565"/>
      <c r="C19" s="565"/>
      <c r="D19" s="565"/>
      <c r="E19" s="565"/>
      <c r="F19" s="565"/>
      <c r="G19" s="565"/>
      <c r="H19" s="565"/>
      <c r="I19" s="565"/>
      <c r="J19" s="566">
        <f t="shared" si="0"/>
        <v>0</v>
      </c>
      <c r="K19" s="565"/>
      <c r="L19" s="565"/>
      <c r="M19" s="565"/>
      <c r="N19" s="565"/>
      <c r="O19" s="565"/>
      <c r="P19" s="565"/>
      <c r="Q19" s="567">
        <f t="shared" si="1"/>
        <v>0</v>
      </c>
    </row>
    <row r="20" spans="1:17" ht="12.75">
      <c r="A20" s="564"/>
      <c r="B20" s="565"/>
      <c r="C20" s="565"/>
      <c r="D20" s="565"/>
      <c r="E20" s="565"/>
      <c r="F20" s="565"/>
      <c r="G20" s="565"/>
      <c r="H20" s="565"/>
      <c r="I20" s="565"/>
      <c r="J20" s="566">
        <f t="shared" si="0"/>
        <v>0</v>
      </c>
      <c r="K20" s="565"/>
      <c r="L20" s="565"/>
      <c r="M20" s="565"/>
      <c r="N20" s="565"/>
      <c r="O20" s="565"/>
      <c r="P20" s="565"/>
      <c r="Q20" s="567">
        <f t="shared" si="1"/>
        <v>0</v>
      </c>
    </row>
    <row r="21" spans="1:17" ht="12.75">
      <c r="A21" s="564"/>
      <c r="B21" s="565"/>
      <c r="C21" s="565"/>
      <c r="D21" s="565"/>
      <c r="E21" s="565"/>
      <c r="F21" s="565"/>
      <c r="G21" s="565"/>
      <c r="H21" s="565"/>
      <c r="I21" s="565"/>
      <c r="J21" s="566">
        <f t="shared" si="0"/>
        <v>0</v>
      </c>
      <c r="K21" s="565"/>
      <c r="L21" s="565"/>
      <c r="M21" s="565"/>
      <c r="N21" s="565"/>
      <c r="O21" s="565"/>
      <c r="P21" s="565"/>
      <c r="Q21" s="567">
        <f t="shared" si="1"/>
        <v>0</v>
      </c>
    </row>
    <row r="22" spans="1:17" ht="12.75">
      <c r="A22" s="564"/>
      <c r="B22" s="565"/>
      <c r="C22" s="565"/>
      <c r="D22" s="565"/>
      <c r="E22" s="565"/>
      <c r="F22" s="565"/>
      <c r="G22" s="565"/>
      <c r="H22" s="565"/>
      <c r="I22" s="565"/>
      <c r="J22" s="566">
        <f t="shared" si="0"/>
        <v>0</v>
      </c>
      <c r="K22" s="565"/>
      <c r="L22" s="565"/>
      <c r="M22" s="565"/>
      <c r="N22" s="565"/>
      <c r="O22" s="565"/>
      <c r="P22" s="565"/>
      <c r="Q22" s="567">
        <f t="shared" si="1"/>
        <v>0</v>
      </c>
    </row>
    <row r="23" spans="1:17" ht="12.75">
      <c r="A23" s="564"/>
      <c r="B23" s="565"/>
      <c r="C23" s="565"/>
      <c r="D23" s="565"/>
      <c r="E23" s="565"/>
      <c r="F23" s="565"/>
      <c r="G23" s="565"/>
      <c r="H23" s="565"/>
      <c r="I23" s="565"/>
      <c r="J23" s="566">
        <f t="shared" si="0"/>
        <v>0</v>
      </c>
      <c r="K23" s="565"/>
      <c r="L23" s="565"/>
      <c r="M23" s="565"/>
      <c r="N23" s="565"/>
      <c r="O23" s="565"/>
      <c r="P23" s="565"/>
      <c r="Q23" s="567">
        <f t="shared" si="1"/>
        <v>0</v>
      </c>
    </row>
    <row r="24" spans="1:17" ht="12.75">
      <c r="A24" s="564"/>
      <c r="B24" s="565"/>
      <c r="C24" s="565"/>
      <c r="D24" s="565"/>
      <c r="E24" s="565"/>
      <c r="F24" s="565"/>
      <c r="G24" s="565"/>
      <c r="H24" s="565"/>
      <c r="I24" s="565"/>
      <c r="J24" s="566">
        <f t="shared" si="0"/>
        <v>0</v>
      </c>
      <c r="K24" s="565"/>
      <c r="L24" s="565"/>
      <c r="M24" s="565"/>
      <c r="N24" s="565"/>
      <c r="O24" s="565"/>
      <c r="P24" s="565"/>
      <c r="Q24" s="567">
        <f t="shared" si="1"/>
        <v>0</v>
      </c>
    </row>
    <row r="25" spans="1:17" ht="12.75">
      <c r="A25" s="564"/>
      <c r="B25" s="565"/>
      <c r="C25" s="565"/>
      <c r="D25" s="565"/>
      <c r="E25" s="565"/>
      <c r="F25" s="565"/>
      <c r="G25" s="565"/>
      <c r="H25" s="565"/>
      <c r="I25" s="565"/>
      <c r="J25" s="566">
        <f t="shared" si="0"/>
        <v>0</v>
      </c>
      <c r="K25" s="565"/>
      <c r="L25" s="565"/>
      <c r="M25" s="565"/>
      <c r="N25" s="565"/>
      <c r="O25" s="565"/>
      <c r="P25" s="565"/>
      <c r="Q25" s="567">
        <f t="shared" si="1"/>
        <v>0</v>
      </c>
    </row>
    <row r="26" spans="1:17" ht="12.75">
      <c r="A26" s="564"/>
      <c r="B26" s="565"/>
      <c r="C26" s="565"/>
      <c r="D26" s="565"/>
      <c r="E26" s="565"/>
      <c r="F26" s="565"/>
      <c r="G26" s="565"/>
      <c r="H26" s="565"/>
      <c r="I26" s="565"/>
      <c r="J26" s="566">
        <f t="shared" si="0"/>
        <v>0</v>
      </c>
      <c r="K26" s="565"/>
      <c r="L26" s="565"/>
      <c r="M26" s="565"/>
      <c r="N26" s="565"/>
      <c r="O26" s="565"/>
      <c r="P26" s="565"/>
      <c r="Q26" s="567">
        <f t="shared" si="1"/>
        <v>0</v>
      </c>
    </row>
    <row r="27" spans="1:17" ht="12.75">
      <c r="A27" s="564"/>
      <c r="B27" s="565"/>
      <c r="C27" s="565"/>
      <c r="D27" s="565"/>
      <c r="E27" s="565"/>
      <c r="F27" s="565"/>
      <c r="G27" s="565"/>
      <c r="H27" s="565"/>
      <c r="I27" s="565"/>
      <c r="J27" s="566">
        <f t="shared" si="0"/>
        <v>0</v>
      </c>
      <c r="K27" s="565"/>
      <c r="L27" s="565"/>
      <c r="M27" s="565"/>
      <c r="N27" s="565"/>
      <c r="O27" s="565"/>
      <c r="P27" s="565"/>
      <c r="Q27" s="567">
        <f t="shared" si="1"/>
        <v>0</v>
      </c>
    </row>
    <row r="28" spans="1:17" ht="12.75">
      <c r="A28" s="564"/>
      <c r="B28" s="565"/>
      <c r="C28" s="565"/>
      <c r="D28" s="565"/>
      <c r="E28" s="565"/>
      <c r="F28" s="565"/>
      <c r="G28" s="565"/>
      <c r="H28" s="565"/>
      <c r="I28" s="565"/>
      <c r="J28" s="566">
        <f t="shared" si="0"/>
        <v>0</v>
      </c>
      <c r="K28" s="565"/>
      <c r="L28" s="565"/>
      <c r="M28" s="565"/>
      <c r="N28" s="565"/>
      <c r="O28" s="565"/>
      <c r="P28" s="565"/>
      <c r="Q28" s="567">
        <f t="shared" si="1"/>
        <v>0</v>
      </c>
    </row>
    <row r="29" spans="1:17" ht="12.75">
      <c r="A29" s="564"/>
      <c r="B29" s="565"/>
      <c r="C29" s="565"/>
      <c r="D29" s="565"/>
      <c r="E29" s="565"/>
      <c r="F29" s="565"/>
      <c r="G29" s="565"/>
      <c r="H29" s="565"/>
      <c r="I29" s="565"/>
      <c r="J29" s="566">
        <f t="shared" si="0"/>
        <v>0</v>
      </c>
      <c r="K29" s="565"/>
      <c r="L29" s="565"/>
      <c r="M29" s="565"/>
      <c r="N29" s="565"/>
      <c r="O29" s="565"/>
      <c r="P29" s="565"/>
      <c r="Q29" s="567">
        <f t="shared" si="1"/>
        <v>0</v>
      </c>
    </row>
    <row r="30" spans="1:17" ht="12.75">
      <c r="A30" s="564"/>
      <c r="B30" s="565"/>
      <c r="C30" s="565"/>
      <c r="D30" s="565"/>
      <c r="E30" s="565"/>
      <c r="F30" s="565"/>
      <c r="G30" s="565"/>
      <c r="H30" s="565"/>
      <c r="I30" s="565"/>
      <c r="J30" s="566">
        <f t="shared" si="0"/>
        <v>0</v>
      </c>
      <c r="K30" s="565"/>
      <c r="L30" s="565"/>
      <c r="M30" s="565"/>
      <c r="N30" s="565"/>
      <c r="O30" s="565"/>
      <c r="P30" s="565"/>
      <c r="Q30" s="567">
        <f t="shared" si="1"/>
        <v>0</v>
      </c>
    </row>
    <row r="31" spans="1:17" ht="12.75">
      <c r="A31" s="564"/>
      <c r="B31" s="565"/>
      <c r="C31" s="565"/>
      <c r="D31" s="565"/>
      <c r="E31" s="565"/>
      <c r="F31" s="565"/>
      <c r="G31" s="565"/>
      <c r="H31" s="565"/>
      <c r="I31" s="565"/>
      <c r="J31" s="566">
        <f t="shared" si="0"/>
        <v>0</v>
      </c>
      <c r="K31" s="565"/>
      <c r="L31" s="565"/>
      <c r="M31" s="565"/>
      <c r="N31" s="565"/>
      <c r="O31" s="565"/>
      <c r="P31" s="565"/>
      <c r="Q31" s="567">
        <f t="shared" si="1"/>
        <v>0</v>
      </c>
    </row>
    <row r="32" spans="1:17" ht="12.75">
      <c r="A32" s="564"/>
      <c r="B32" s="565"/>
      <c r="C32" s="565"/>
      <c r="D32" s="565"/>
      <c r="E32" s="565"/>
      <c r="F32" s="565"/>
      <c r="G32" s="565"/>
      <c r="H32" s="565"/>
      <c r="I32" s="565"/>
      <c r="J32" s="566">
        <f t="shared" si="0"/>
        <v>0</v>
      </c>
      <c r="K32" s="565"/>
      <c r="L32" s="565"/>
      <c r="M32" s="565"/>
      <c r="N32" s="565"/>
      <c r="O32" s="565"/>
      <c r="P32" s="565"/>
      <c r="Q32" s="567">
        <f t="shared" si="1"/>
        <v>0</v>
      </c>
    </row>
    <row r="33" spans="1:17" ht="12.75">
      <c r="A33" s="564"/>
      <c r="B33" s="565"/>
      <c r="C33" s="565"/>
      <c r="D33" s="565"/>
      <c r="E33" s="565"/>
      <c r="F33" s="565"/>
      <c r="G33" s="565"/>
      <c r="H33" s="565"/>
      <c r="I33" s="565"/>
      <c r="J33" s="566">
        <f t="shared" si="0"/>
        <v>0</v>
      </c>
      <c r="K33" s="565"/>
      <c r="L33" s="565"/>
      <c r="M33" s="565"/>
      <c r="N33" s="565"/>
      <c r="O33" s="565"/>
      <c r="P33" s="565"/>
      <c r="Q33" s="567">
        <f t="shared" si="1"/>
        <v>0</v>
      </c>
    </row>
    <row r="34" spans="1:17" ht="12.75">
      <c r="A34" s="564"/>
      <c r="B34" s="565"/>
      <c r="C34" s="565"/>
      <c r="D34" s="565"/>
      <c r="E34" s="565"/>
      <c r="F34" s="565"/>
      <c r="G34" s="565"/>
      <c r="H34" s="565"/>
      <c r="I34" s="565"/>
      <c r="J34" s="566">
        <f t="shared" si="0"/>
        <v>0</v>
      </c>
      <c r="K34" s="565"/>
      <c r="L34" s="565"/>
      <c r="M34" s="565"/>
      <c r="N34" s="565"/>
      <c r="O34" s="565"/>
      <c r="P34" s="565"/>
      <c r="Q34" s="567">
        <f t="shared" si="1"/>
        <v>0</v>
      </c>
    </row>
    <row r="35" spans="1:17" ht="12.75">
      <c r="A35" s="564"/>
      <c r="B35" s="565"/>
      <c r="C35" s="565"/>
      <c r="D35" s="565"/>
      <c r="E35" s="565"/>
      <c r="F35" s="565"/>
      <c r="G35" s="565"/>
      <c r="H35" s="565"/>
      <c r="I35" s="565"/>
      <c r="J35" s="566">
        <f t="shared" si="0"/>
        <v>0</v>
      </c>
      <c r="K35" s="565"/>
      <c r="L35" s="565"/>
      <c r="M35" s="565"/>
      <c r="N35" s="565"/>
      <c r="O35" s="565"/>
      <c r="P35" s="565"/>
      <c r="Q35" s="567">
        <f t="shared" si="1"/>
        <v>0</v>
      </c>
    </row>
    <row r="36" spans="1:17" ht="12.75">
      <c r="A36" s="564"/>
      <c r="B36" s="565"/>
      <c r="C36" s="565"/>
      <c r="D36" s="565"/>
      <c r="E36" s="565"/>
      <c r="F36" s="565"/>
      <c r="G36" s="565"/>
      <c r="H36" s="565"/>
      <c r="I36" s="565"/>
      <c r="J36" s="566">
        <f t="shared" si="0"/>
        <v>0</v>
      </c>
      <c r="K36" s="565"/>
      <c r="L36" s="565"/>
      <c r="M36" s="565"/>
      <c r="N36" s="565"/>
      <c r="O36" s="565"/>
      <c r="P36" s="565"/>
      <c r="Q36" s="567">
        <f t="shared" si="1"/>
        <v>0</v>
      </c>
    </row>
    <row r="37" spans="1:17" ht="12.75">
      <c r="A37" s="564"/>
      <c r="B37" s="565"/>
      <c r="C37" s="565"/>
      <c r="D37" s="565"/>
      <c r="E37" s="565"/>
      <c r="F37" s="565"/>
      <c r="G37" s="565"/>
      <c r="H37" s="565"/>
      <c r="I37" s="565"/>
      <c r="J37" s="566">
        <f t="shared" si="0"/>
        <v>0</v>
      </c>
      <c r="K37" s="565"/>
      <c r="L37" s="565"/>
      <c r="M37" s="565"/>
      <c r="N37" s="565"/>
      <c r="O37" s="565"/>
      <c r="P37" s="565"/>
      <c r="Q37" s="567">
        <f t="shared" si="1"/>
        <v>0</v>
      </c>
    </row>
    <row r="38" spans="1:17" ht="12.75">
      <c r="A38" s="564"/>
      <c r="B38" s="565"/>
      <c r="C38" s="565"/>
      <c r="D38" s="565"/>
      <c r="E38" s="565"/>
      <c r="F38" s="565"/>
      <c r="G38" s="565"/>
      <c r="H38" s="565"/>
      <c r="I38" s="565"/>
      <c r="J38" s="566">
        <f t="shared" si="0"/>
        <v>0</v>
      </c>
      <c r="K38" s="565"/>
      <c r="L38" s="565"/>
      <c r="M38" s="565"/>
      <c r="N38" s="565"/>
      <c r="O38" s="565"/>
      <c r="P38" s="565"/>
      <c r="Q38" s="567">
        <f t="shared" si="1"/>
        <v>0</v>
      </c>
    </row>
    <row r="39" spans="1:17" ht="12.75">
      <c r="A39" s="564"/>
      <c r="B39" s="565"/>
      <c r="C39" s="565"/>
      <c r="D39" s="565"/>
      <c r="E39" s="565"/>
      <c r="F39" s="565"/>
      <c r="G39" s="565"/>
      <c r="H39" s="565"/>
      <c r="I39" s="565"/>
      <c r="J39" s="566">
        <f t="shared" si="0"/>
        <v>0</v>
      </c>
      <c r="K39" s="565"/>
      <c r="L39" s="565"/>
      <c r="M39" s="565"/>
      <c r="N39" s="565"/>
      <c r="O39" s="565"/>
      <c r="P39" s="565"/>
      <c r="Q39" s="567">
        <f t="shared" si="1"/>
        <v>0</v>
      </c>
    </row>
    <row r="40" spans="1:17" ht="12.75">
      <c r="A40" s="564"/>
      <c r="B40" s="565"/>
      <c r="C40" s="565"/>
      <c r="D40" s="565"/>
      <c r="E40" s="565"/>
      <c r="F40" s="565"/>
      <c r="G40" s="565"/>
      <c r="H40" s="565"/>
      <c r="I40" s="565"/>
      <c r="J40" s="566">
        <f t="shared" si="0"/>
        <v>0</v>
      </c>
      <c r="K40" s="565"/>
      <c r="L40" s="565"/>
      <c r="M40" s="565"/>
      <c r="N40" s="565"/>
      <c r="O40" s="565"/>
      <c r="P40" s="565"/>
      <c r="Q40" s="567">
        <f t="shared" si="1"/>
        <v>0</v>
      </c>
    </row>
    <row r="41" spans="1:17" ht="12.75">
      <c r="A41" s="564"/>
      <c r="B41" s="565"/>
      <c r="C41" s="565"/>
      <c r="D41" s="565"/>
      <c r="E41" s="565"/>
      <c r="F41" s="565"/>
      <c r="G41" s="565"/>
      <c r="H41" s="565"/>
      <c r="I41" s="565"/>
      <c r="J41" s="566">
        <f t="shared" si="0"/>
        <v>0</v>
      </c>
      <c r="K41" s="565"/>
      <c r="L41" s="565"/>
      <c r="M41" s="565"/>
      <c r="N41" s="565"/>
      <c r="O41" s="565"/>
      <c r="P41" s="565"/>
      <c r="Q41" s="567">
        <f t="shared" si="1"/>
        <v>0</v>
      </c>
    </row>
    <row r="42" spans="1:17" ht="12.75">
      <c r="A42" s="564"/>
      <c r="B42" s="565"/>
      <c r="C42" s="565"/>
      <c r="D42" s="565"/>
      <c r="E42" s="565"/>
      <c r="F42" s="565"/>
      <c r="G42" s="565"/>
      <c r="H42" s="565"/>
      <c r="I42" s="565"/>
      <c r="J42" s="566">
        <f t="shared" si="0"/>
        <v>0</v>
      </c>
      <c r="K42" s="565"/>
      <c r="L42" s="565"/>
      <c r="M42" s="565"/>
      <c r="N42" s="565"/>
      <c r="O42" s="565"/>
      <c r="P42" s="565"/>
      <c r="Q42" s="567">
        <f t="shared" si="1"/>
        <v>0</v>
      </c>
    </row>
    <row r="43" spans="1:17" ht="12.75">
      <c r="A43" s="564"/>
      <c r="B43" s="565"/>
      <c r="C43" s="565"/>
      <c r="D43" s="565"/>
      <c r="E43" s="565"/>
      <c r="F43" s="565"/>
      <c r="G43" s="565"/>
      <c r="H43" s="565"/>
      <c r="I43" s="565"/>
      <c r="J43" s="566">
        <f t="shared" si="0"/>
        <v>0</v>
      </c>
      <c r="K43" s="565"/>
      <c r="L43" s="565"/>
      <c r="M43" s="565"/>
      <c r="N43" s="565"/>
      <c r="O43" s="565"/>
      <c r="P43" s="565"/>
      <c r="Q43" s="567">
        <f t="shared" si="1"/>
        <v>0</v>
      </c>
    </row>
    <row r="44" spans="1:17" ht="12.75">
      <c r="A44" s="564"/>
      <c r="B44" s="565"/>
      <c r="C44" s="565"/>
      <c r="D44" s="565"/>
      <c r="E44" s="565"/>
      <c r="F44" s="565"/>
      <c r="G44" s="565"/>
      <c r="H44" s="565"/>
      <c r="I44" s="565"/>
      <c r="J44" s="566">
        <f t="shared" si="0"/>
        <v>0</v>
      </c>
      <c r="K44" s="565"/>
      <c r="L44" s="565"/>
      <c r="M44" s="565"/>
      <c r="N44" s="565"/>
      <c r="O44" s="565"/>
      <c r="P44" s="565"/>
      <c r="Q44" s="567">
        <f t="shared" si="1"/>
        <v>0</v>
      </c>
    </row>
    <row r="45" spans="1:17" ht="12.75">
      <c r="A45" s="564"/>
      <c r="B45" s="565"/>
      <c r="C45" s="565"/>
      <c r="D45" s="565"/>
      <c r="E45" s="565"/>
      <c r="F45" s="565"/>
      <c r="G45" s="565"/>
      <c r="H45" s="565"/>
      <c r="I45" s="565"/>
      <c r="J45" s="566">
        <f t="shared" si="0"/>
        <v>0</v>
      </c>
      <c r="K45" s="565"/>
      <c r="L45" s="565"/>
      <c r="M45" s="565"/>
      <c r="N45" s="565"/>
      <c r="O45" s="565"/>
      <c r="P45" s="565"/>
      <c r="Q45" s="567">
        <f t="shared" si="1"/>
        <v>0</v>
      </c>
    </row>
    <row r="46" spans="1:17" ht="12.75">
      <c r="A46" s="564"/>
      <c r="B46" s="565"/>
      <c r="C46" s="565"/>
      <c r="D46" s="565"/>
      <c r="E46" s="565"/>
      <c r="F46" s="565"/>
      <c r="G46" s="565"/>
      <c r="H46" s="565"/>
      <c r="I46" s="565"/>
      <c r="J46" s="566">
        <f t="shared" si="0"/>
        <v>0</v>
      </c>
      <c r="K46" s="565"/>
      <c r="L46" s="565"/>
      <c r="M46" s="565"/>
      <c r="N46" s="565"/>
      <c r="O46" s="565"/>
      <c r="P46" s="565"/>
      <c r="Q46" s="567">
        <f t="shared" si="1"/>
        <v>0</v>
      </c>
    </row>
    <row r="47" spans="1:17" ht="12.75">
      <c r="A47" s="564"/>
      <c r="B47" s="565"/>
      <c r="C47" s="565"/>
      <c r="D47" s="565"/>
      <c r="E47" s="565"/>
      <c r="F47" s="565"/>
      <c r="G47" s="565"/>
      <c r="H47" s="565"/>
      <c r="I47" s="565"/>
      <c r="J47" s="566">
        <f t="shared" si="0"/>
        <v>0</v>
      </c>
      <c r="K47" s="565"/>
      <c r="L47" s="565"/>
      <c r="M47" s="565"/>
      <c r="N47" s="565"/>
      <c r="O47" s="565"/>
      <c r="P47" s="565"/>
      <c r="Q47" s="567">
        <f t="shared" si="1"/>
        <v>0</v>
      </c>
    </row>
    <row r="48" spans="1:17" ht="12.75">
      <c r="A48" s="564"/>
      <c r="B48" s="565"/>
      <c r="C48" s="565"/>
      <c r="D48" s="565"/>
      <c r="E48" s="565"/>
      <c r="F48" s="565"/>
      <c r="G48" s="565"/>
      <c r="H48" s="565"/>
      <c r="I48" s="565"/>
      <c r="J48" s="566">
        <f t="shared" si="0"/>
        <v>0</v>
      </c>
      <c r="K48" s="565"/>
      <c r="L48" s="565"/>
      <c r="M48" s="565"/>
      <c r="N48" s="565"/>
      <c r="O48" s="565"/>
      <c r="P48" s="565"/>
      <c r="Q48" s="567">
        <f t="shared" si="1"/>
        <v>0</v>
      </c>
    </row>
    <row r="49" spans="1:17" ht="12.75">
      <c r="A49" s="564"/>
      <c r="B49" s="565"/>
      <c r="C49" s="565"/>
      <c r="D49" s="565"/>
      <c r="E49" s="565"/>
      <c r="F49" s="565"/>
      <c r="G49" s="565"/>
      <c r="H49" s="565"/>
      <c r="I49" s="565"/>
      <c r="J49" s="566">
        <f t="shared" si="0"/>
        <v>0</v>
      </c>
      <c r="K49" s="565"/>
      <c r="L49" s="565"/>
      <c r="M49" s="565"/>
      <c r="N49" s="565"/>
      <c r="O49" s="565"/>
      <c r="P49" s="565"/>
      <c r="Q49" s="567">
        <f t="shared" si="1"/>
        <v>0</v>
      </c>
    </row>
    <row r="50" spans="1:17" ht="13.5" thickBot="1">
      <c r="A50" s="568"/>
      <c r="B50" s="569"/>
      <c r="C50" s="569"/>
      <c r="D50" s="569"/>
      <c r="E50" s="569"/>
      <c r="F50" s="569"/>
      <c r="G50" s="569"/>
      <c r="H50" s="569"/>
      <c r="I50" s="569"/>
      <c r="J50" s="570">
        <f t="shared" si="0"/>
        <v>0</v>
      </c>
      <c r="K50" s="569"/>
      <c r="L50" s="569"/>
      <c r="M50" s="569"/>
      <c r="N50" s="569"/>
      <c r="O50" s="569"/>
      <c r="P50" s="569"/>
      <c r="Q50" s="571">
        <f t="shared" si="1"/>
        <v>0</v>
      </c>
    </row>
  </sheetData>
  <mergeCells count="21">
    <mergeCell ref="B4:C4"/>
    <mergeCell ref="E4:F4"/>
    <mergeCell ref="G4:J4"/>
    <mergeCell ref="M8:Q8"/>
    <mergeCell ref="F8:F9"/>
    <mergeCell ref="G8:G9"/>
    <mergeCell ref="H8:H9"/>
    <mergeCell ref="M2:Q2"/>
    <mergeCell ref="I8:I9"/>
    <mergeCell ref="J8:J9"/>
    <mergeCell ref="K8:K9"/>
    <mergeCell ref="L8:L9"/>
    <mergeCell ref="O3:Q3"/>
    <mergeCell ref="O5:Q5"/>
    <mergeCell ref="M4:Q4"/>
    <mergeCell ref="B6:Q6"/>
    <mergeCell ref="E8:E9"/>
    <mergeCell ref="A8:A9"/>
    <mergeCell ref="B8:B9"/>
    <mergeCell ref="C8:C9"/>
    <mergeCell ref="D8:D9"/>
  </mergeCells>
  <printOptions/>
  <pageMargins left="0.5" right="0.5" top="0.75" bottom="0.5" header="0.5" footer="0.5"/>
  <pageSetup fitToHeight="1" fitToWidth="1" horizontalDpi="300" verticalDpi="300" orientation="landscape" scale="76" r:id="rId2"/>
  <drawing r:id="rId1"/>
</worksheet>
</file>

<file path=xl/worksheets/sheet38.xml><?xml version="1.0" encoding="utf-8"?>
<worksheet xmlns="http://schemas.openxmlformats.org/spreadsheetml/2006/main" xmlns:r="http://schemas.openxmlformats.org/officeDocument/2006/relationships">
  <dimension ref="A1:K56"/>
  <sheetViews>
    <sheetView workbookViewId="0" topLeftCell="A1">
      <pane ySplit="4200" topLeftCell="BM1" activePane="bottomLeft" state="split"/>
      <selection pane="topLeft" activeCell="R9" sqref="R9"/>
      <selection pane="bottomLeft" activeCell="N1" sqref="N1"/>
    </sheetView>
  </sheetViews>
  <sheetFormatPr defaultColWidth="9.140625" defaultRowHeight="12.75"/>
  <cols>
    <col min="1" max="1" width="7.57421875" style="594" customWidth="1"/>
  </cols>
  <sheetData>
    <row r="1" spans="1:11" ht="142.5" customHeight="1" thickBot="1">
      <c r="A1" s="572"/>
      <c r="B1" s="573" t="s">
        <v>754</v>
      </c>
      <c r="C1" s="574"/>
      <c r="D1" s="574"/>
      <c r="E1" s="574"/>
      <c r="F1" s="574"/>
      <c r="G1" s="574"/>
      <c r="H1" s="574"/>
      <c r="I1" s="574"/>
      <c r="J1" s="574"/>
      <c r="K1" s="575"/>
    </row>
    <row r="2" spans="1:11" ht="12.75">
      <c r="A2" s="576"/>
      <c r="B2" s="17"/>
      <c r="C2" s="17"/>
      <c r="D2" s="17"/>
      <c r="E2" s="17"/>
      <c r="F2" s="17"/>
      <c r="G2" s="17"/>
      <c r="H2" s="17"/>
      <c r="I2" s="17"/>
      <c r="J2" s="17"/>
      <c r="K2" s="17"/>
    </row>
    <row r="3" spans="1:11" ht="12.75">
      <c r="A3" s="576"/>
      <c r="B3" s="17" t="s">
        <v>755</v>
      </c>
      <c r="C3" s="17"/>
      <c r="D3" s="17"/>
      <c r="E3" s="17"/>
      <c r="F3" s="17"/>
      <c r="G3" s="17"/>
      <c r="H3" s="17"/>
      <c r="I3" s="17"/>
      <c r="J3" s="17"/>
      <c r="K3" s="17"/>
    </row>
    <row r="4" spans="1:11" ht="13.5" thickBot="1">
      <c r="A4" s="576"/>
      <c r="B4" s="17"/>
      <c r="C4" s="17"/>
      <c r="D4" s="17"/>
      <c r="E4" s="17"/>
      <c r="F4" s="17"/>
      <c r="G4" s="17"/>
      <c r="H4" s="17"/>
      <c r="I4" s="17"/>
      <c r="J4" s="17"/>
      <c r="K4" s="17"/>
    </row>
    <row r="5" spans="1:11" s="581" customFormat="1" ht="13.5" thickBot="1">
      <c r="A5" s="577" t="s">
        <v>756</v>
      </c>
      <c r="B5" s="578">
        <v>0</v>
      </c>
      <c r="C5" s="579">
        <v>0.01</v>
      </c>
      <c r="D5" s="579">
        <v>0.02</v>
      </c>
      <c r="E5" s="579">
        <v>0.03</v>
      </c>
      <c r="F5" s="579">
        <v>0.04</v>
      </c>
      <c r="G5" s="579">
        <v>0.05</v>
      </c>
      <c r="H5" s="579">
        <v>0.06</v>
      </c>
      <c r="I5" s="579">
        <v>0.07</v>
      </c>
      <c r="J5" s="579">
        <v>0.08</v>
      </c>
      <c r="K5" s="580">
        <v>0.09</v>
      </c>
    </row>
    <row r="6" spans="1:11" ht="12.75">
      <c r="A6" s="582">
        <v>0</v>
      </c>
      <c r="B6" s="583">
        <f aca="true" t="shared" si="0" ref="B6:K15">1-NORMSDIST($A6+B$5)</f>
        <v>0.5</v>
      </c>
      <c r="C6" s="584">
        <f t="shared" si="0"/>
        <v>0.4960106436853684</v>
      </c>
      <c r="D6" s="584">
        <f t="shared" si="0"/>
        <v>0.49202168628309806</v>
      </c>
      <c r="E6" s="584">
        <f t="shared" si="0"/>
        <v>0.4880335265858874</v>
      </c>
      <c r="F6" s="584">
        <f t="shared" si="0"/>
        <v>0.4840465631471692</v>
      </c>
      <c r="G6" s="584">
        <f t="shared" si="0"/>
        <v>0.4800611941616275</v>
      </c>
      <c r="H6" s="584">
        <f t="shared" si="0"/>
        <v>0.47607781734589316</v>
      </c>
      <c r="I6" s="584">
        <f t="shared" si="0"/>
        <v>0.47209682981947887</v>
      </c>
      <c r="J6" s="584">
        <f t="shared" si="0"/>
        <v>0.46811862798601267</v>
      </c>
      <c r="K6" s="585">
        <f t="shared" si="0"/>
        <v>0.46414360741482785</v>
      </c>
    </row>
    <row r="7" spans="1:11" ht="12.75">
      <c r="A7" s="586">
        <f aca="true" t="shared" si="1" ref="A7:A46">A6+0.1</f>
        <v>0.1</v>
      </c>
      <c r="B7" s="587">
        <f t="shared" si="0"/>
        <v>0.460172162722971</v>
      </c>
      <c r="C7" s="588">
        <f t="shared" si="0"/>
        <v>0.45620468745768317</v>
      </c>
      <c r="D7" s="588">
        <f t="shared" si="0"/>
        <v>0.4522415739794161</v>
      </c>
      <c r="E7" s="588">
        <f t="shared" si="0"/>
        <v>0.44828321334543886</v>
      </c>
      <c r="F7" s="588">
        <f t="shared" si="0"/>
        <v>0.44432999519409355</v>
      </c>
      <c r="G7" s="588">
        <f t="shared" si="0"/>
        <v>0.4403823076297575</v>
      </c>
      <c r="H7" s="588">
        <f t="shared" si="0"/>
        <v>0.4364405371085671</v>
      </c>
      <c r="I7" s="588">
        <f t="shared" si="0"/>
        <v>0.4325050683249616</v>
      </c>
      <c r="J7" s="588">
        <f t="shared" si="0"/>
        <v>0.4285762840990993</v>
      </c>
      <c r="K7" s="589">
        <f t="shared" si="0"/>
        <v>0.4246545652652045</v>
      </c>
    </row>
    <row r="8" spans="1:11" ht="12.75">
      <c r="A8" s="586">
        <f t="shared" si="1"/>
        <v>0.2</v>
      </c>
      <c r="B8" s="587">
        <f t="shared" si="0"/>
        <v>0.420740290560897</v>
      </c>
      <c r="C8" s="588">
        <f t="shared" si="0"/>
        <v>0.4168338365175577</v>
      </c>
      <c r="D8" s="588">
        <f t="shared" si="0"/>
        <v>0.4129355773517853</v>
      </c>
      <c r="E8" s="588">
        <f t="shared" si="0"/>
        <v>0.4090458848579941</v>
      </c>
      <c r="F8" s="588">
        <f t="shared" si="0"/>
        <v>0.4051651283022042</v>
      </c>
      <c r="G8" s="588">
        <f t="shared" si="0"/>
        <v>0.4012936743170763</v>
      </c>
      <c r="H8" s="588">
        <f t="shared" si="0"/>
        <v>0.3974318867982395</v>
      </c>
      <c r="I8" s="588">
        <f t="shared" si="0"/>
        <v>0.39358012680196053</v>
      </c>
      <c r="J8" s="588">
        <f t="shared" si="0"/>
        <v>0.38973875244420275</v>
      </c>
      <c r="K8" s="589">
        <f t="shared" si="0"/>
        <v>0.38590811880112263</v>
      </c>
    </row>
    <row r="9" spans="1:11" ht="12.75">
      <c r="A9" s="586">
        <f t="shared" si="1"/>
        <v>0.30000000000000004</v>
      </c>
      <c r="B9" s="587">
        <f t="shared" si="0"/>
        <v>0.3820885778110473</v>
      </c>
      <c r="C9" s="588">
        <f t="shared" si="0"/>
        <v>0.3782804781779807</v>
      </c>
      <c r="D9" s="588">
        <f t="shared" si="0"/>
        <v>0.37448416527667994</v>
      </c>
      <c r="E9" s="588">
        <f t="shared" si="0"/>
        <v>0.37069998105934643</v>
      </c>
      <c r="F9" s="588">
        <f t="shared" si="0"/>
        <v>0.36692826396397193</v>
      </c>
      <c r="G9" s="588">
        <f t="shared" si="0"/>
        <v>0.3631693488243809</v>
      </c>
      <c r="H9" s="588">
        <f t="shared" si="0"/>
        <v>0.3594235667820087</v>
      </c>
      <c r="I9" s="588">
        <f t="shared" si="0"/>
        <v>0.35569124519945317</v>
      </c>
      <c r="J9" s="588">
        <f t="shared" si="0"/>
        <v>0.3519727075758372</v>
      </c>
      <c r="K9" s="589">
        <f t="shared" si="0"/>
        <v>0.34826827346401756</v>
      </c>
    </row>
    <row r="10" spans="1:11" ht="12.75">
      <c r="A10" s="586">
        <f t="shared" si="1"/>
        <v>0.4</v>
      </c>
      <c r="B10" s="587">
        <f t="shared" si="0"/>
        <v>0.3445782583896758</v>
      </c>
      <c r="C10" s="588">
        <f t="shared" si="0"/>
        <v>0.3409029737723226</v>
      </c>
      <c r="D10" s="588">
        <f t="shared" si="0"/>
        <v>0.3372427268482495</v>
      </c>
      <c r="E10" s="588">
        <f t="shared" si="0"/>
        <v>0.33359782059545773</v>
      </c>
      <c r="F10" s="588">
        <f t="shared" si="0"/>
        <v>0.32996855366059363</v>
      </c>
      <c r="G10" s="588">
        <f t="shared" si="0"/>
        <v>0.3263552202879201</v>
      </c>
      <c r="H10" s="588">
        <f t="shared" si="0"/>
        <v>0.32275811025034784</v>
      </c>
      <c r="I10" s="588">
        <f t="shared" si="0"/>
        <v>0.3191775087825558</v>
      </c>
      <c r="J10" s="588">
        <f t="shared" si="0"/>
        <v>0.3156136965162226</v>
      </c>
      <c r="K10" s="589">
        <f t="shared" si="0"/>
        <v>0.31206694941739055</v>
      </c>
    </row>
    <row r="11" spans="1:11" ht="12.75">
      <c r="A11" s="586">
        <f t="shared" si="1"/>
        <v>0.5</v>
      </c>
      <c r="B11" s="587">
        <f t="shared" si="0"/>
        <v>0.3085375387259869</v>
      </c>
      <c r="C11" s="588">
        <f t="shared" si="0"/>
        <v>0.3050257308975195</v>
      </c>
      <c r="D11" s="588">
        <f t="shared" si="0"/>
        <v>0.3015317875469662</v>
      </c>
      <c r="E11" s="588">
        <f t="shared" si="0"/>
        <v>0.29805596539487644</v>
      </c>
      <c r="F11" s="588">
        <f t="shared" si="0"/>
        <v>0.2945985162156981</v>
      </c>
      <c r="G11" s="588">
        <f t="shared" si="0"/>
        <v>0.29115968678834636</v>
      </c>
      <c r="H11" s="588">
        <f t="shared" si="0"/>
        <v>0.28773971884902705</v>
      </c>
      <c r="I11" s="588">
        <f t="shared" si="0"/>
        <v>0.2843388490463241</v>
      </c>
      <c r="J11" s="588">
        <f t="shared" si="0"/>
        <v>0.2809573088985644</v>
      </c>
      <c r="K11" s="589">
        <f t="shared" si="0"/>
        <v>0.27759532475346493</v>
      </c>
    </row>
    <row r="12" spans="1:11" ht="12.75">
      <c r="A12" s="586">
        <f t="shared" si="1"/>
        <v>0.6</v>
      </c>
      <c r="B12" s="587">
        <f t="shared" si="0"/>
        <v>0.27425311775007366</v>
      </c>
      <c r="C12" s="588">
        <f t="shared" si="0"/>
        <v>0.27093090378300566</v>
      </c>
      <c r="D12" s="588">
        <f t="shared" si="0"/>
        <v>0.267628893468983</v>
      </c>
      <c r="E12" s="588">
        <f t="shared" si="0"/>
        <v>0.26434729211567753</v>
      </c>
      <c r="F12" s="588">
        <f t="shared" si="0"/>
        <v>0.26108629969286157</v>
      </c>
      <c r="G12" s="588">
        <f t="shared" si="0"/>
        <v>0.2578461108058647</v>
      </c>
      <c r="H12" s="588">
        <f t="shared" si="0"/>
        <v>0.25462691467133614</v>
      </c>
      <c r="I12" s="588">
        <f t="shared" si="0"/>
        <v>0.2514288950953101</v>
      </c>
      <c r="J12" s="588">
        <f t="shared" si="0"/>
        <v>0.2482522304535706</v>
      </c>
      <c r="K12" s="589">
        <f t="shared" si="0"/>
        <v>0.24509709367430943</v>
      </c>
    </row>
    <row r="13" spans="1:11" ht="12.75">
      <c r="A13" s="586">
        <f t="shared" si="1"/>
        <v>0.7</v>
      </c>
      <c r="B13" s="587">
        <f t="shared" si="0"/>
        <v>0.24196365222307303</v>
      </c>
      <c r="C13" s="588">
        <f t="shared" si="0"/>
        <v>0.2388520680899867</v>
      </c>
      <c r="D13" s="588">
        <f t="shared" si="0"/>
        <v>0.23576249777925118</v>
      </c>
      <c r="E13" s="588">
        <f t="shared" si="0"/>
        <v>0.23269509230089747</v>
      </c>
      <c r="F13" s="588">
        <f t="shared" si="0"/>
        <v>0.22964999716479062</v>
      </c>
      <c r="G13" s="588">
        <f t="shared" si="0"/>
        <v>0.22662735237686826</v>
      </c>
      <c r="H13" s="588">
        <f t="shared" si="0"/>
        <v>0.2236272924375995</v>
      </c>
      <c r="I13" s="588">
        <f t="shared" si="0"/>
        <v>0.22064994634264967</v>
      </c>
      <c r="J13" s="588">
        <f t="shared" si="0"/>
        <v>0.21769543758573318</v>
      </c>
      <c r="K13" s="589">
        <f t="shared" si="0"/>
        <v>0.21476388416363712</v>
      </c>
    </row>
    <row r="14" spans="1:11" ht="12.75">
      <c r="A14" s="586">
        <f t="shared" si="1"/>
        <v>0.7999999999999999</v>
      </c>
      <c r="B14" s="587">
        <f t="shared" si="0"/>
        <v>0.21185539858339686</v>
      </c>
      <c r="C14" s="588">
        <f t="shared" si="0"/>
        <v>0.20897008787160165</v>
      </c>
      <c r="D14" s="588">
        <f t="shared" si="0"/>
        <v>0.20610805358581308</v>
      </c>
      <c r="E14" s="588">
        <f t="shared" si="0"/>
        <v>0.20326939182806847</v>
      </c>
      <c r="F14" s="588">
        <f t="shared" si="0"/>
        <v>0.20045419326044978</v>
      </c>
      <c r="G14" s="588">
        <f t="shared" si="0"/>
        <v>0.19766254312269238</v>
      </c>
      <c r="H14" s="588">
        <f t="shared" si="0"/>
        <v>0.1948945212518085</v>
      </c>
      <c r="I14" s="588">
        <f t="shared" si="0"/>
        <v>0.19215020210369615</v>
      </c>
      <c r="J14" s="588">
        <f t="shared" si="0"/>
        <v>0.18942965477671214</v>
      </c>
      <c r="K14" s="589">
        <f t="shared" si="0"/>
        <v>0.1867329430371727</v>
      </c>
    </row>
    <row r="15" spans="1:11" ht="12.75">
      <c r="A15" s="586">
        <f t="shared" si="1"/>
        <v>0.8999999999999999</v>
      </c>
      <c r="B15" s="587">
        <f t="shared" si="0"/>
        <v>0.18406012534675953</v>
      </c>
      <c r="C15" s="588">
        <f t="shared" si="0"/>
        <v>0.18141125489179732</v>
      </c>
      <c r="D15" s="588">
        <f t="shared" si="0"/>
        <v>0.17878637961437183</v>
      </c>
      <c r="E15" s="588">
        <f t="shared" si="0"/>
        <v>0.17618554224525795</v>
      </c>
      <c r="F15" s="588">
        <f t="shared" si="0"/>
        <v>0.1736087803386247</v>
      </c>
      <c r="G15" s="588">
        <f t="shared" si="0"/>
        <v>0.17105612630848188</v>
      </c>
      <c r="H15" s="588">
        <f t="shared" si="0"/>
        <v>0.16852760746683781</v>
      </c>
      <c r="I15" s="588">
        <f t="shared" si="0"/>
        <v>0.16602324606352958</v>
      </c>
      <c r="J15" s="588">
        <f t="shared" si="0"/>
        <v>0.16354305932769253</v>
      </c>
      <c r="K15" s="589">
        <f t="shared" si="0"/>
        <v>0.16108705951083102</v>
      </c>
    </row>
    <row r="16" spans="1:11" ht="12.75">
      <c r="A16" s="586">
        <f t="shared" si="1"/>
        <v>0.9999999999999999</v>
      </c>
      <c r="B16" s="587">
        <f aca="true" t="shared" si="2" ref="B16:K25">1-NORMSDIST($A16+B$5)</f>
        <v>0.15865525393145707</v>
      </c>
      <c r="C16" s="588">
        <f t="shared" si="2"/>
        <v>0.15624764502125466</v>
      </c>
      <c r="D16" s="588">
        <f t="shared" si="2"/>
        <v>0.1538642303727349</v>
      </c>
      <c r="E16" s="588">
        <f t="shared" si="2"/>
        <v>0.15150500278834378</v>
      </c>
      <c r="F16" s="588">
        <f t="shared" si="2"/>
        <v>0.14916995033098157</v>
      </c>
      <c r="G16" s="588">
        <f t="shared" si="2"/>
        <v>0.14685905637589602</v>
      </c>
      <c r="H16" s="588">
        <f t="shared" si="2"/>
        <v>0.1445722996639096</v>
      </c>
      <c r="I16" s="588">
        <f t="shared" si="2"/>
        <v>0.14230965435593934</v>
      </c>
      <c r="J16" s="588">
        <f t="shared" si="2"/>
        <v>0.14007109008876917</v>
      </c>
      <c r="K16" s="589">
        <f t="shared" si="2"/>
        <v>0.1378565720320356</v>
      </c>
    </row>
    <row r="17" spans="1:11" ht="12.75">
      <c r="A17" s="586">
        <f t="shared" si="1"/>
        <v>1.0999999999999999</v>
      </c>
      <c r="B17" s="587">
        <f t="shared" si="2"/>
        <v>0.13566606094638267</v>
      </c>
      <c r="C17" s="588">
        <f t="shared" si="2"/>
        <v>0.13349951324274723</v>
      </c>
      <c r="D17" s="588">
        <f t="shared" si="2"/>
        <v>0.13135688104273058</v>
      </c>
      <c r="E17" s="588">
        <f t="shared" si="2"/>
        <v>0.1292381122400177</v>
      </c>
      <c r="F17" s="588">
        <f t="shared" si="2"/>
        <v>0.12714315056279824</v>
      </c>
      <c r="G17" s="588">
        <f t="shared" si="2"/>
        <v>0.12507193563715036</v>
      </c>
      <c r="H17" s="588">
        <f t="shared" si="2"/>
        <v>0.12302440305134343</v>
      </c>
      <c r="I17" s="588">
        <f t="shared" si="2"/>
        <v>0.1210004844210183</v>
      </c>
      <c r="J17" s="588">
        <f t="shared" si="2"/>
        <v>0.11900010745520073</v>
      </c>
      <c r="K17" s="589">
        <f t="shared" si="2"/>
        <v>0.11702319602310873</v>
      </c>
    </row>
    <row r="18" spans="1:11" ht="12.75">
      <c r="A18" s="586">
        <f t="shared" si="1"/>
        <v>1.2</v>
      </c>
      <c r="B18" s="587">
        <f t="shared" si="2"/>
        <v>0.11506967022170822</v>
      </c>
      <c r="C18" s="588">
        <f t="shared" si="2"/>
        <v>0.11313944644397722</v>
      </c>
      <c r="D18" s="588">
        <f t="shared" si="2"/>
        <v>0.11123243744783484</v>
      </c>
      <c r="E18" s="588">
        <f t="shared" si="2"/>
        <v>0.10934855242569186</v>
      </c>
      <c r="F18" s="588">
        <f t="shared" si="2"/>
        <v>0.10748769707458683</v>
      </c>
      <c r="G18" s="588">
        <f t="shared" si="2"/>
        <v>0.10564977366685535</v>
      </c>
      <c r="H18" s="588">
        <f t="shared" si="2"/>
        <v>0.10383468112130045</v>
      </c>
      <c r="I18" s="588">
        <f t="shared" si="2"/>
        <v>0.10204231507481909</v>
      </c>
      <c r="J18" s="588">
        <f t="shared" si="2"/>
        <v>0.10027256795444206</v>
      </c>
      <c r="K18" s="589">
        <f t="shared" si="2"/>
        <v>0.09852532904974787</v>
      </c>
    </row>
    <row r="19" spans="1:11" ht="12.75">
      <c r="A19" s="586">
        <f t="shared" si="1"/>
        <v>1.3</v>
      </c>
      <c r="B19" s="587">
        <f t="shared" si="2"/>
        <v>0.0968004845856103</v>
      </c>
      <c r="C19" s="588">
        <f t="shared" si="2"/>
        <v>0.09509791779523902</v>
      </c>
      <c r="D19" s="588">
        <f t="shared" si="2"/>
        <v>0.0934175089934719</v>
      </c>
      <c r="E19" s="588">
        <f t="shared" si="2"/>
        <v>0.09175913565028082</v>
      </c>
      <c r="F19" s="588">
        <f t="shared" si="2"/>
        <v>0.09012267246445249</v>
      </c>
      <c r="G19" s="588">
        <f t="shared" si="2"/>
        <v>0.08850799143740196</v>
      </c>
      <c r="H19" s="588">
        <f t="shared" si="2"/>
        <v>0.08691496194708503</v>
      </c>
      <c r="I19" s="588">
        <f t="shared" si="2"/>
        <v>0.08534345082196704</v>
      </c>
      <c r="J19" s="588">
        <f t="shared" si="2"/>
        <v>0.08379332241501414</v>
      </c>
      <c r="K19" s="589">
        <f t="shared" si="2"/>
        <v>0.08226443867766897</v>
      </c>
    </row>
    <row r="20" spans="1:11" ht="12.75">
      <c r="A20" s="586">
        <f t="shared" si="1"/>
        <v>1.4000000000000001</v>
      </c>
      <c r="B20" s="587">
        <f t="shared" si="2"/>
        <v>0.08075665923377107</v>
      </c>
      <c r="C20" s="588">
        <f t="shared" si="2"/>
        <v>0.07926984145339255</v>
      </c>
      <c r="D20" s="588">
        <f t="shared" si="2"/>
        <v>0.07780384052654643</v>
      </c>
      <c r="E20" s="588">
        <f t="shared" si="2"/>
        <v>0.07635850953673895</v>
      </c>
      <c r="F20" s="588">
        <f t="shared" si="2"/>
        <v>0.07493369953432705</v>
      </c>
      <c r="G20" s="588">
        <f t="shared" si="2"/>
        <v>0.0735292596096484</v>
      </c>
      <c r="H20" s="588">
        <f t="shared" si="2"/>
        <v>0.0721450369658938</v>
      </c>
      <c r="I20" s="588">
        <f t="shared" si="2"/>
        <v>0.07078087699168556</v>
      </c>
      <c r="J20" s="588">
        <f t="shared" si="2"/>
        <v>0.06943662333333178</v>
      </c>
      <c r="K20" s="589">
        <f t="shared" si="2"/>
        <v>0.06811211796672545</v>
      </c>
    </row>
    <row r="21" spans="1:11" ht="12.75">
      <c r="A21" s="586">
        <f t="shared" si="1"/>
        <v>1.5000000000000002</v>
      </c>
      <c r="B21" s="587">
        <f t="shared" si="2"/>
        <v>0.06680720126885809</v>
      </c>
      <c r="C21" s="588">
        <f t="shared" si="2"/>
        <v>0.06552171208891655</v>
      </c>
      <c r="D21" s="588">
        <f t="shared" si="2"/>
        <v>0.06425548781893586</v>
      </c>
      <c r="E21" s="588">
        <f t="shared" si="2"/>
        <v>0.0630083644639785</v>
      </c>
      <c r="F21" s="588">
        <f t="shared" si="2"/>
        <v>0.061780176711811796</v>
      </c>
      <c r="G21" s="588">
        <f t="shared" si="2"/>
        <v>0.06057075800205891</v>
      </c>
      <c r="H21" s="588">
        <f t="shared" si="2"/>
        <v>0.05937994059479301</v>
      </c>
      <c r="I21" s="588">
        <f t="shared" si="2"/>
        <v>0.058207555638552955</v>
      </c>
      <c r="J21" s="588">
        <f t="shared" si="2"/>
        <v>0.057053433237754136</v>
      </c>
      <c r="K21" s="589">
        <f t="shared" si="2"/>
        <v>0.05591740251946953</v>
      </c>
    </row>
    <row r="22" spans="1:11" ht="12.75">
      <c r="A22" s="586">
        <f t="shared" si="1"/>
        <v>1.6000000000000003</v>
      </c>
      <c r="B22" s="587">
        <f t="shared" si="2"/>
        <v>0.054799291699557884</v>
      </c>
      <c r="C22" s="588">
        <f t="shared" si="2"/>
        <v>0.05369892814811972</v>
      </c>
      <c r="D22" s="588">
        <f t="shared" si="2"/>
        <v>0.05261613845425206</v>
      </c>
      <c r="E22" s="588">
        <f t="shared" si="2"/>
        <v>0.05155074849008945</v>
      </c>
      <c r="F22" s="588">
        <f t="shared" si="2"/>
        <v>0.05050258347410397</v>
      </c>
      <c r="G22" s="588">
        <f t="shared" si="2"/>
        <v>0.0494714680336481</v>
      </c>
      <c r="H22" s="588">
        <f t="shared" si="2"/>
        <v>0.048457226266722775</v>
      </c>
      <c r="I22" s="588">
        <f t="shared" si="2"/>
        <v>0.04745968180294735</v>
      </c>
      <c r="J22" s="588">
        <f t="shared" si="2"/>
        <v>0.046478657863720074</v>
      </c>
      <c r="K22" s="589">
        <f t="shared" si="2"/>
        <v>0.045513977321549826</v>
      </c>
    </row>
    <row r="23" spans="1:11" ht="12.75">
      <c r="A23" s="586">
        <f t="shared" si="1"/>
        <v>1.7000000000000004</v>
      </c>
      <c r="B23" s="587">
        <f t="shared" si="2"/>
        <v>0.044565462758543006</v>
      </c>
      <c r="C23" s="588">
        <f t="shared" si="2"/>
        <v>0.043632936524031996</v>
      </c>
      <c r="D23" s="588">
        <f t="shared" si="2"/>
        <v>0.04271622079132875</v>
      </c>
      <c r="E23" s="588">
        <f t="shared" si="2"/>
        <v>0.04181513761359501</v>
      </c>
      <c r="F23" s="588">
        <f t="shared" si="2"/>
        <v>0.040929508978807316</v>
      </c>
      <c r="G23" s="588">
        <f t="shared" si="2"/>
        <v>0.040059156863817</v>
      </c>
      <c r="H23" s="588">
        <f t="shared" si="2"/>
        <v>0.03920390328748269</v>
      </c>
      <c r="I23" s="588">
        <f t="shared" si="2"/>
        <v>0.0383635703628713</v>
      </c>
      <c r="J23" s="588">
        <f t="shared" si="2"/>
        <v>0.037537980348516964</v>
      </c>
      <c r="K23" s="589">
        <f t="shared" si="2"/>
        <v>0.036726955698726194</v>
      </c>
    </row>
    <row r="24" spans="1:11" ht="12.75">
      <c r="A24" s="586">
        <f t="shared" si="1"/>
        <v>1.8000000000000005</v>
      </c>
      <c r="B24" s="587">
        <f t="shared" si="2"/>
        <v>0.03593031911292577</v>
      </c>
      <c r="C24" s="588">
        <f t="shared" si="2"/>
        <v>0.03514789358403858</v>
      </c>
      <c r="D24" s="588">
        <f t="shared" si="2"/>
        <v>0.03437950244588994</v>
      </c>
      <c r="E24" s="588">
        <f t="shared" si="2"/>
        <v>0.033624969419628226</v>
      </c>
      <c r="F24" s="588">
        <f t="shared" si="2"/>
        <v>0.03288411865916374</v>
      </c>
      <c r="G24" s="588">
        <f t="shared" si="2"/>
        <v>0.03215677479561352</v>
      </c>
      <c r="H24" s="588">
        <f t="shared" si="2"/>
        <v>0.03144276298075277</v>
      </c>
      <c r="I24" s="588">
        <f t="shared" si="2"/>
        <v>0.030741908929465933</v>
      </c>
      <c r="J24" s="588">
        <f t="shared" si="2"/>
        <v>0.030054038961199736</v>
      </c>
      <c r="K24" s="589">
        <f t="shared" si="2"/>
        <v>0.029378980040409286</v>
      </c>
    </row>
    <row r="25" spans="1:11" ht="12.75">
      <c r="A25" s="586">
        <f t="shared" si="1"/>
        <v>1.9000000000000006</v>
      </c>
      <c r="B25" s="587">
        <f t="shared" si="2"/>
        <v>0.028716559816001963</v>
      </c>
      <c r="C25" s="588">
        <f t="shared" si="2"/>
        <v>0.028066606659772564</v>
      </c>
      <c r="D25" s="588">
        <f t="shared" si="2"/>
        <v>0.02742894970383669</v>
      </c>
      <c r="E25" s="588">
        <f t="shared" si="2"/>
        <v>0.026803418877055063</v>
      </c>
      <c r="F25" s="588">
        <f t="shared" si="2"/>
        <v>0.026189844940452733</v>
      </c>
      <c r="G25" s="588">
        <f t="shared" si="2"/>
        <v>0.025588059521638673</v>
      </c>
      <c r="H25" s="588">
        <f t="shared" si="2"/>
        <v>0.024997895148220373</v>
      </c>
      <c r="I25" s="588">
        <f t="shared" si="2"/>
        <v>0.024419185280222244</v>
      </c>
      <c r="J25" s="588">
        <f t="shared" si="2"/>
        <v>0.023851764341508486</v>
      </c>
      <c r="K25" s="589">
        <f t="shared" si="2"/>
        <v>0.02329546775021174</v>
      </c>
    </row>
    <row r="26" spans="1:11" ht="12.75">
      <c r="A26" s="586">
        <f t="shared" si="1"/>
        <v>2.0000000000000004</v>
      </c>
      <c r="B26" s="587">
        <f aca="true" t="shared" si="3" ref="B26:K35">1-NORMSDIST($A26+B$5)</f>
        <v>0.02275013194817932</v>
      </c>
      <c r="C26" s="588">
        <f t="shared" si="3"/>
        <v>0.02221559442943155</v>
      </c>
      <c r="D26" s="588">
        <f t="shared" si="3"/>
        <v>0.021691693767646902</v>
      </c>
      <c r="E26" s="588">
        <f t="shared" si="3"/>
        <v>0.02117826964267233</v>
      </c>
      <c r="F26" s="588">
        <f t="shared" si="3"/>
        <v>0.020675162866069963</v>
      </c>
      <c r="G26" s="588">
        <f t="shared" si="3"/>
        <v>0.020182215405704418</v>
      </c>
      <c r="H26" s="588">
        <f t="shared" si="3"/>
        <v>0.01969927040937669</v>
      </c>
      <c r="I26" s="588">
        <f t="shared" si="3"/>
        <v>0.019226172227517324</v>
      </c>
      <c r="J26" s="588">
        <f t="shared" si="3"/>
        <v>0.018762766434937905</v>
      </c>
      <c r="K26" s="589">
        <f t="shared" si="3"/>
        <v>0.018308899851658955</v>
      </c>
    </row>
    <row r="27" spans="1:11" ht="12.75">
      <c r="A27" s="586">
        <f t="shared" si="1"/>
        <v>2.1000000000000005</v>
      </c>
      <c r="B27" s="587">
        <f t="shared" si="3"/>
        <v>0.017864420562816452</v>
      </c>
      <c r="C27" s="588">
        <f t="shared" si="3"/>
        <v>0.01742917793765697</v>
      </c>
      <c r="D27" s="588">
        <f t="shared" si="3"/>
        <v>0.01700302264763287</v>
      </c>
      <c r="E27" s="588">
        <f t="shared" si="3"/>
        <v>0.016585806683605098</v>
      </c>
      <c r="F27" s="588">
        <f t="shared" si="3"/>
        <v>0.01617738337216601</v>
      </c>
      <c r="G27" s="588">
        <f t="shared" si="3"/>
        <v>0.015777607391090465</v>
      </c>
      <c r="H27" s="588">
        <f t="shared" si="3"/>
        <v>0.015386334783925593</v>
      </c>
      <c r="I27" s="588">
        <f t="shared" si="3"/>
        <v>0.015003422973732361</v>
      </c>
      <c r="J27" s="588">
        <f t="shared" si="3"/>
        <v>0.01462873077598914</v>
      </c>
      <c r="K27" s="589">
        <f t="shared" si="3"/>
        <v>0.014262118410668823</v>
      </c>
    </row>
    <row r="28" spans="1:11" ht="12.75">
      <c r="A28" s="586">
        <f t="shared" si="1"/>
        <v>2.2000000000000006</v>
      </c>
      <c r="B28" s="587">
        <f t="shared" si="3"/>
        <v>0.013903447513498701</v>
      </c>
      <c r="C28" s="588">
        <f t="shared" si="3"/>
        <v>0.013552581146419884</v>
      </c>
      <c r="D28" s="588">
        <f t="shared" si="3"/>
        <v>0.013209383807256003</v>
      </c>
      <c r="E28" s="588">
        <f t="shared" si="3"/>
        <v>0.012873721438602104</v>
      </c>
      <c r="F28" s="588">
        <f t="shared" si="3"/>
        <v>0.012545461435946481</v>
      </c>
      <c r="G28" s="588">
        <f t="shared" si="3"/>
        <v>0.01222447265504445</v>
      </c>
      <c r="H28" s="588">
        <f t="shared" si="3"/>
        <v>0.011910625418547038</v>
      </c>
      <c r="I28" s="588">
        <f t="shared" si="3"/>
        <v>0.011603791521903606</v>
      </c>
      <c r="J28" s="588">
        <f t="shared" si="3"/>
        <v>0.011303844238552907</v>
      </c>
      <c r="K28" s="589">
        <f t="shared" si="3"/>
        <v>0.011010658324411504</v>
      </c>
    </row>
    <row r="29" spans="1:11" ht="12.75">
      <c r="A29" s="586">
        <f t="shared" si="1"/>
        <v>2.3000000000000007</v>
      </c>
      <c r="B29" s="587">
        <f t="shared" si="3"/>
        <v>0.01072411002167617</v>
      </c>
      <c r="C29" s="588">
        <f t="shared" si="3"/>
        <v>0.010444077061951051</v>
      </c>
      <c r="D29" s="588">
        <f t="shared" si="3"/>
        <v>0.010170438668719806</v>
      </c>
      <c r="E29" s="588">
        <f t="shared" si="3"/>
        <v>0.009903075559164254</v>
      </c>
      <c r="F29" s="588">
        <f t="shared" si="3"/>
        <v>0.009641869945358428</v>
      </c>
      <c r="G29" s="588">
        <f t="shared" si="3"/>
        <v>0.009386705534838669</v>
      </c>
      <c r="H29" s="588">
        <f t="shared" si="3"/>
        <v>0.009137467530572652</v>
      </c>
      <c r="I29" s="588">
        <f t="shared" si="3"/>
        <v>0.008894042630336996</v>
      </c>
      <c r="J29" s="588">
        <f t="shared" si="3"/>
        <v>0.008656319025516446</v>
      </c>
      <c r="K29" s="589">
        <f t="shared" si="3"/>
        <v>0.008424186399345501</v>
      </c>
    </row>
    <row r="30" spans="1:11" ht="12.75">
      <c r="A30" s="586">
        <f t="shared" si="1"/>
        <v>2.400000000000001</v>
      </c>
      <c r="B30" s="587">
        <f t="shared" si="3"/>
        <v>0.008197535924596044</v>
      </c>
      <c r="C30" s="588">
        <f t="shared" si="3"/>
        <v>0.007976260260733725</v>
      </c>
      <c r="D30" s="588">
        <f t="shared" si="3"/>
        <v>0.007760253550553653</v>
      </c>
      <c r="E30" s="588">
        <f t="shared" si="3"/>
        <v>0.007549411416309049</v>
      </c>
      <c r="F30" s="588">
        <f t="shared" si="3"/>
        <v>0.00734363095534829</v>
      </c>
      <c r="G30" s="588">
        <f t="shared" si="3"/>
        <v>0.007142810735271454</v>
      </c>
      <c r="H30" s="588">
        <f t="shared" si="3"/>
        <v>0.006946850788624115</v>
      </c>
      <c r="I30" s="588">
        <f t="shared" si="3"/>
        <v>0.0067556526071406164</v>
      </c>
      <c r="J30" s="588">
        <f t="shared" si="3"/>
        <v>0.006569119135546697</v>
      </c>
      <c r="K30" s="589">
        <f t="shared" si="3"/>
        <v>0.006387154764943004</v>
      </c>
    </row>
    <row r="31" spans="1:11" ht="12.75">
      <c r="A31" s="586">
        <f t="shared" si="1"/>
        <v>2.500000000000001</v>
      </c>
      <c r="B31" s="587">
        <f t="shared" si="3"/>
        <v>0.006209665325776048</v>
      </c>
      <c r="C31" s="588">
        <f t="shared" si="3"/>
        <v>0.006036558080412591</v>
      </c>
      <c r="D31" s="588">
        <f t="shared" si="3"/>
        <v>0.005867741715332553</v>
      </c>
      <c r="E31" s="588">
        <f t="shared" si="3"/>
        <v>0.005703126332950559</v>
      </c>
      <c r="F31" s="588">
        <f t="shared" si="3"/>
        <v>0.005542623443082428</v>
      </c>
      <c r="G31" s="588">
        <f t="shared" si="3"/>
        <v>0.005386145954066834</v>
      </c>
      <c r="H31" s="588">
        <f t="shared" si="3"/>
        <v>0.005233608163555781</v>
      </c>
      <c r="I31" s="588">
        <f t="shared" si="3"/>
        <v>0.005084925748991109</v>
      </c>
      <c r="J31" s="588">
        <f t="shared" si="3"/>
        <v>0.004940015757770699</v>
      </c>
      <c r="K31" s="589">
        <f t="shared" si="3"/>
        <v>0.00479879659712612</v>
      </c>
    </row>
    <row r="32" spans="1:11" ht="12.75">
      <c r="A32" s="586">
        <f t="shared" si="1"/>
        <v>2.600000000000001</v>
      </c>
      <c r="B32" s="587">
        <f t="shared" si="3"/>
        <v>0.004661188023718732</v>
      </c>
      <c r="C32" s="588">
        <f t="shared" si="3"/>
        <v>0.004527111132967221</v>
      </c>
      <c r="D32" s="588">
        <f t="shared" si="3"/>
        <v>0.004396488348121119</v>
      </c>
      <c r="E32" s="588">
        <f t="shared" si="3"/>
        <v>0.004269243409089407</v>
      </c>
      <c r="F32" s="588">
        <f t="shared" si="3"/>
        <v>0.004145301361035969</v>
      </c>
      <c r="G32" s="588">
        <f t="shared" si="3"/>
        <v>0.004024588542758334</v>
      </c>
      <c r="H32" s="588">
        <f t="shared" si="3"/>
        <v>0.00390703257485292</v>
      </c>
      <c r="I32" s="588">
        <f t="shared" si="3"/>
        <v>0.0037925623476855463</v>
      </c>
      <c r="J32" s="588">
        <f t="shared" si="3"/>
        <v>0.0036811080091749826</v>
      </c>
      <c r="K32" s="589">
        <f t="shared" si="3"/>
        <v>0.0035726009523995295</v>
      </c>
    </row>
    <row r="33" spans="1:11" ht="12.75">
      <c r="A33" s="586">
        <f t="shared" si="1"/>
        <v>2.700000000000001</v>
      </c>
      <c r="B33" s="587">
        <f t="shared" si="3"/>
        <v>0.0034669738030401742</v>
      </c>
      <c r="C33" s="588">
        <f t="shared" si="3"/>
        <v>0.0033641604066692032</v>
      </c>
      <c r="D33" s="588">
        <f t="shared" si="3"/>
        <v>0.003264095815891377</v>
      </c>
      <c r="E33" s="588">
        <f t="shared" si="3"/>
        <v>0.0031667162773576507</v>
      </c>
      <c r="F33" s="588">
        <f t="shared" si="3"/>
        <v>0.003071959218650555</v>
      </c>
      <c r="G33" s="588">
        <f t="shared" si="3"/>
        <v>0.0029797632350544445</v>
      </c>
      <c r="H33" s="588">
        <f t="shared" si="3"/>
        <v>0.00289006807622616</v>
      </c>
      <c r="I33" s="588">
        <f t="shared" si="3"/>
        <v>0.002802814632765105</v>
      </c>
      <c r="J33" s="588">
        <f t="shared" si="3"/>
        <v>0.0027179449227012764</v>
      </c>
      <c r="K33" s="589">
        <f t="shared" si="3"/>
        <v>0.0026354020779046916</v>
      </c>
    </row>
    <row r="34" spans="1:11" ht="12.75">
      <c r="A34" s="586">
        <f t="shared" si="1"/>
        <v>2.800000000000001</v>
      </c>
      <c r="B34" s="587">
        <f t="shared" si="3"/>
        <v>0.0025551303304278683</v>
      </c>
      <c r="C34" s="588">
        <f t="shared" si="3"/>
        <v>0.002477074998785689</v>
      </c>
      <c r="D34" s="588">
        <f t="shared" si="3"/>
        <v>0.0024011824741891896</v>
      </c>
      <c r="E34" s="588">
        <f t="shared" si="3"/>
        <v>0.0023274002067315003</v>
      </c>
      <c r="F34" s="588">
        <f t="shared" si="3"/>
        <v>0.002255676691542252</v>
      </c>
      <c r="G34" s="588">
        <f t="shared" si="3"/>
        <v>0.0021859614549133433</v>
      </c>
      <c r="H34" s="588">
        <f t="shared" si="3"/>
        <v>0.0021182050404048303</v>
      </c>
      <c r="I34" s="588">
        <f t="shared" si="3"/>
        <v>0.002052358994939718</v>
      </c>
      <c r="J34" s="588">
        <f t="shared" si="3"/>
        <v>0.0019883758548944197</v>
      </c>
      <c r="K34" s="589">
        <f t="shared" si="3"/>
        <v>0.0019262091321878838</v>
      </c>
    </row>
    <row r="35" spans="1:11" ht="12.75">
      <c r="A35" s="586">
        <f t="shared" si="1"/>
        <v>2.9000000000000012</v>
      </c>
      <c r="B35" s="587">
        <f t="shared" si="3"/>
        <v>0.001865813300384156</v>
      </c>
      <c r="C35" s="588">
        <f t="shared" si="3"/>
        <v>0.001807143780806264</v>
      </c>
      <c r="D35" s="588">
        <f t="shared" si="3"/>
        <v>0.0017501569286757501</v>
      </c>
      <c r="E35" s="588">
        <f t="shared" si="3"/>
        <v>0.001694810019276849</v>
      </c>
      <c r="F35" s="588">
        <f t="shared" si="3"/>
        <v>0.0016410612341570818</v>
      </c>
      <c r="G35" s="588">
        <f t="shared" si="3"/>
        <v>0.0015888696473651542</v>
      </c>
      <c r="H35" s="588">
        <f t="shared" si="3"/>
        <v>0.001538195211738258</v>
      </c>
      <c r="I35" s="588">
        <f t="shared" si="3"/>
        <v>0.0014889987452375575</v>
      </c>
      <c r="J35" s="588">
        <f t="shared" si="3"/>
        <v>0.0014412419173399638</v>
      </c>
      <c r="K35" s="589">
        <f t="shared" si="3"/>
        <v>0.0013948872354918596</v>
      </c>
    </row>
    <row r="36" spans="1:11" ht="12.75">
      <c r="A36" s="586">
        <f t="shared" si="1"/>
        <v>3.0000000000000013</v>
      </c>
      <c r="B36" s="587">
        <f aca="true" t="shared" si="4" ref="B36:K46">1-NORMSDIST($A36+B$5)</f>
        <v>0.0013498980316298814</v>
      </c>
      <c r="C36" s="588">
        <f t="shared" si="4"/>
        <v>0.0013062384487695367</v>
      </c>
      <c r="D36" s="588">
        <f t="shared" si="4"/>
        <v>0.001263873427672202</v>
      </c>
      <c r="E36" s="588">
        <f t="shared" si="4"/>
        <v>0.00122276869359228</v>
      </c>
      <c r="F36" s="588">
        <f t="shared" si="4"/>
        <v>0.0011828907431044033</v>
      </c>
      <c r="G36" s="588">
        <f t="shared" si="4"/>
        <v>0.001144206831022787</v>
      </c>
      <c r="H36" s="588">
        <f t="shared" si="4"/>
        <v>0.0011066849574090654</v>
      </c>
      <c r="I36" s="588">
        <f t="shared" si="4"/>
        <v>0.0010702938546787166</v>
      </c>
      <c r="J36" s="588">
        <f t="shared" si="4"/>
        <v>0.0010350029748025236</v>
      </c>
      <c r="K36" s="589">
        <f t="shared" si="4"/>
        <v>0.0010007824766140594</v>
      </c>
    </row>
    <row r="37" spans="1:11" ht="12.75">
      <c r="A37" s="586">
        <f t="shared" si="1"/>
        <v>3.1000000000000014</v>
      </c>
      <c r="B37" s="587">
        <f t="shared" si="4"/>
        <v>0.0009676032132182044</v>
      </c>
      <c r="C37" s="588">
        <f t="shared" si="4"/>
        <v>0.0009354367195142377</v>
      </c>
      <c r="D37" s="588">
        <f t="shared" si="4"/>
        <v>0.0009042551998221793</v>
      </c>
      <c r="E37" s="588">
        <f t="shared" si="4"/>
        <v>0.0008740315156317013</v>
      </c>
      <c r="F37" s="588">
        <f t="shared" si="4"/>
        <v>0.0008447391734582865</v>
      </c>
      <c r="G37" s="588">
        <f t="shared" si="4"/>
        <v>0.0008163523128292827</v>
      </c>
      <c r="H37" s="588">
        <f t="shared" si="4"/>
        <v>0.0007888456943755395</v>
      </c>
      <c r="I37" s="588">
        <f t="shared" si="4"/>
        <v>0.0007621946880674857</v>
      </c>
      <c r="J37" s="588">
        <f t="shared" si="4"/>
        <v>0.000736375261554012</v>
      </c>
      <c r="K37" s="589">
        <f t="shared" si="4"/>
        <v>0.0007113639686447959</v>
      </c>
    </row>
    <row r="38" spans="1:11" ht="12.75">
      <c r="A38" s="586">
        <f t="shared" si="1"/>
        <v>3.2000000000000015</v>
      </c>
      <c r="B38" s="587">
        <f t="shared" si="4"/>
        <v>0.0006871379379158604</v>
      </c>
      <c r="C38" s="588">
        <f t="shared" si="4"/>
        <v>0.0006636748614394783</v>
      </c>
      <c r="D38" s="588">
        <f t="shared" si="4"/>
        <v>0.0006409529836604033</v>
      </c>
      <c r="E38" s="588">
        <f t="shared" si="4"/>
        <v>0.0006189510903864548</v>
      </c>
      <c r="F38" s="588">
        <f t="shared" si="4"/>
        <v>0.0005976484979342</v>
      </c>
      <c r="G38" s="588">
        <f t="shared" si="4"/>
        <v>0.0005770250423898782</v>
      </c>
      <c r="H38" s="588">
        <f t="shared" si="4"/>
        <v>0.0005570610690246447</v>
      </c>
      <c r="I38" s="588">
        <f t="shared" si="4"/>
        <v>0.0005377374218300535</v>
      </c>
      <c r="J38" s="588">
        <f t="shared" si="4"/>
        <v>0.0005190354332063052</v>
      </c>
      <c r="K38" s="589">
        <f t="shared" si="4"/>
        <v>0.0005009369137857211</v>
      </c>
    </row>
    <row r="39" spans="1:11" ht="12.75">
      <c r="A39" s="586">
        <f t="shared" si="1"/>
        <v>3.3000000000000016</v>
      </c>
      <c r="B39" s="587">
        <f t="shared" si="4"/>
        <v>0.0004834241423833374</v>
      </c>
      <c r="C39" s="588">
        <f t="shared" si="4"/>
        <v>0.0004664798561069272</v>
      </c>
      <c r="D39" s="588">
        <f t="shared" si="4"/>
        <v>0.0004500872405919232</v>
      </c>
      <c r="E39" s="588">
        <f t="shared" si="4"/>
        <v>0.0004342299203814459</v>
      </c>
      <c r="F39" s="588">
        <f t="shared" si="4"/>
        <v>0.0004188919494509946</v>
      </c>
      <c r="G39" s="588">
        <f t="shared" si="4"/>
        <v>0.00040405780186447693</v>
      </c>
      <c r="H39" s="588">
        <f t="shared" si="4"/>
        <v>0.00038971236258233954</v>
      </c>
      <c r="I39" s="588">
        <f t="shared" si="4"/>
        <v>0.0003758409183998168</v>
      </c>
      <c r="J39" s="588">
        <f t="shared" si="4"/>
        <v>0.0003624291490330611</v>
      </c>
      <c r="K39" s="589">
        <f t="shared" si="4"/>
        <v>0.00034946311833838895</v>
      </c>
    </row>
    <row r="40" spans="1:11" ht="12.75">
      <c r="A40" s="586">
        <f t="shared" si="1"/>
        <v>3.4000000000000017</v>
      </c>
      <c r="B40" s="587">
        <f t="shared" si="4"/>
        <v>0.0003369292656768552</v>
      </c>
      <c r="C40" s="588">
        <f t="shared" si="4"/>
        <v>0.0003248143974183826</v>
      </c>
      <c r="D40" s="588">
        <f t="shared" si="4"/>
        <v>0.0003131056785803388</v>
      </c>
      <c r="E40" s="588">
        <f t="shared" si="4"/>
        <v>0.00030179062460855555</v>
      </c>
      <c r="F40" s="588">
        <f t="shared" si="4"/>
        <v>0.0002908570932911303</v>
      </c>
      <c r="G40" s="588">
        <f t="shared" si="4"/>
        <v>0.00028029327681577954</v>
      </c>
      <c r="H40" s="588">
        <f t="shared" si="4"/>
        <v>0.0002700876939624175</v>
      </c>
      <c r="I40" s="588">
        <f t="shared" si="4"/>
        <v>0.0002602291824274072</v>
      </c>
      <c r="J40" s="588">
        <f t="shared" si="4"/>
        <v>0.00025070689128037227</v>
      </c>
      <c r="K40" s="589">
        <f t="shared" si="4"/>
        <v>0.00024151027356666965</v>
      </c>
    </row>
    <row r="41" spans="1:11" ht="12.75">
      <c r="A41" s="586">
        <f t="shared" si="1"/>
        <v>3.5000000000000018</v>
      </c>
      <c r="B41" s="587">
        <f t="shared" si="4"/>
        <v>0.00023262907903587315</v>
      </c>
      <c r="C41" s="588">
        <f t="shared" si="4"/>
        <v>0.00022405334699093782</v>
      </c>
      <c r="D41" s="588">
        <f t="shared" si="4"/>
        <v>0.00021577339929446104</v>
      </c>
      <c r="E41" s="588">
        <f t="shared" si="4"/>
        <v>0.0002077798334791936</v>
      </c>
      <c r="F41" s="588">
        <f t="shared" si="4"/>
        <v>0.00020006351600598826</v>
      </c>
      <c r="G41" s="588">
        <f t="shared" si="4"/>
        <v>0.0001926155756349912</v>
      </c>
      <c r="H41" s="588">
        <f t="shared" si="4"/>
        <v>0.00018542739693483412</v>
      </c>
      <c r="I41" s="588">
        <f t="shared" si="4"/>
        <v>0.000178490613904847</v>
      </c>
      <c r="J41" s="588">
        <f t="shared" si="4"/>
        <v>0.00017179710374604085</v>
      </c>
      <c r="K41" s="589">
        <f t="shared" si="4"/>
        <v>0.0001653389807192429</v>
      </c>
    </row>
    <row r="42" spans="1:11" ht="12.75">
      <c r="A42" s="586">
        <f t="shared" si="1"/>
        <v>3.600000000000002</v>
      </c>
      <c r="B42" s="587">
        <f t="shared" si="4"/>
        <v>0.00015910859015799694</v>
      </c>
      <c r="C42" s="588">
        <f t="shared" si="4"/>
        <v>0.00015309850257327895</v>
      </c>
      <c r="D42" s="588">
        <f t="shared" si="4"/>
        <v>0.0001473015079073159</v>
      </c>
      <c r="E42" s="588">
        <f t="shared" si="4"/>
        <v>0.00014171060987511197</v>
      </c>
      <c r="F42" s="588">
        <f t="shared" si="4"/>
        <v>0.00013631902044575206</v>
      </c>
      <c r="G42" s="588">
        <f t="shared" si="4"/>
        <v>0.00013112015441918423</v>
      </c>
      <c r="H42" s="588">
        <f t="shared" si="4"/>
        <v>0.00012610762414078103</v>
      </c>
      <c r="I42" s="588">
        <f t="shared" si="4"/>
        <v>0.0001212752342856227</v>
      </c>
      <c r="J42" s="588">
        <f t="shared" si="4"/>
        <v>0.00011661697681597527</v>
      </c>
      <c r="K42" s="589">
        <f t="shared" si="4"/>
        <v>0.00011212702598106805</v>
      </c>
    </row>
    <row r="43" spans="1:11" ht="12.75">
      <c r="A43" s="586">
        <f t="shared" si="1"/>
        <v>3.700000000000002</v>
      </c>
      <c r="B43" s="587">
        <f t="shared" si="4"/>
        <v>0.00010779973347796457</v>
      </c>
      <c r="C43" s="588">
        <f t="shared" si="4"/>
        <v>0.00010362962367582718</v>
      </c>
      <c r="D43" s="588">
        <f t="shared" si="4"/>
        <v>9.961138897474076E-05</v>
      </c>
      <c r="E43" s="588">
        <f t="shared" si="4"/>
        <v>9.573988526700994E-05</v>
      </c>
      <c r="F43" s="588">
        <f t="shared" si="4"/>
        <v>9.201012747483972E-05</v>
      </c>
      <c r="G43" s="588">
        <f t="shared" si="4"/>
        <v>8.841728519981551E-05</v>
      </c>
      <c r="H43" s="588">
        <f t="shared" si="4"/>
        <v>8.495667849583999E-05</v>
      </c>
      <c r="I43" s="588">
        <f t="shared" si="4"/>
        <v>8.16237737010228E-05</v>
      </c>
      <c r="J43" s="588">
        <f t="shared" si="4"/>
        <v>7.841417938347917E-05</v>
      </c>
      <c r="K43" s="589">
        <f t="shared" si="4"/>
        <v>7.532364237794464E-05</v>
      </c>
    </row>
    <row r="44" spans="1:11" ht="12.75">
      <c r="A44" s="586">
        <f t="shared" si="1"/>
        <v>3.800000000000002</v>
      </c>
      <c r="B44" s="587">
        <f t="shared" si="4"/>
        <v>7.234804392441951E-05</v>
      </c>
      <c r="C44" s="588">
        <f t="shared" si="4"/>
        <v>6.948339588230823E-05</v>
      </c>
      <c r="D44" s="588">
        <f t="shared" si="4"/>
        <v>6.672583703015711E-05</v>
      </c>
      <c r="E44" s="588">
        <f t="shared" si="4"/>
        <v>6.407162949084722E-05</v>
      </c>
      <c r="F44" s="588">
        <f t="shared" si="4"/>
        <v>6.151715518132317E-05</v>
      </c>
      <c r="G44" s="588">
        <f t="shared" si="4"/>
        <v>5.905891241797523E-05</v>
      </c>
      <c r="H44" s="588">
        <f t="shared" si="4"/>
        <v>5.669351253645427E-05</v>
      </c>
      <c r="I44" s="588">
        <f t="shared" si="4"/>
        <v>5.441767663172392E-05</v>
      </c>
      <c r="J44" s="588">
        <f t="shared" si="4"/>
        <v>5.222823240347285E-05</v>
      </c>
      <c r="K44" s="589">
        <f t="shared" si="4"/>
        <v>5.012211099575392E-05</v>
      </c>
    </row>
    <row r="45" spans="1:11" ht="12.75">
      <c r="A45" s="586">
        <f t="shared" si="1"/>
        <v>3.900000000000002</v>
      </c>
      <c r="B45" s="587">
        <f t="shared" si="4"/>
        <v>4.809634401792273E-05</v>
      </c>
      <c r="C45" s="588">
        <f t="shared" si="4"/>
        <v>4.614806055647236E-05</v>
      </c>
      <c r="D45" s="588">
        <f t="shared" si="4"/>
        <v>4.427448431698622E-05</v>
      </c>
      <c r="E45" s="588">
        <f t="shared" si="4"/>
        <v>4.247293078629699E-05</v>
      </c>
      <c r="F45" s="588">
        <f t="shared" si="4"/>
        <v>4.0740804559846744E-05</v>
      </c>
      <c r="G45" s="588">
        <f t="shared" si="4"/>
        <v>3.9075596598880935E-05</v>
      </c>
      <c r="H45" s="588">
        <f t="shared" si="4"/>
        <v>3.747488169114632E-05</v>
      </c>
      <c r="I45" s="588">
        <f t="shared" si="4"/>
        <v>3.5936315905704674E-05</v>
      </c>
      <c r="J45" s="588">
        <f t="shared" si="4"/>
        <v>3.4457634113582714E-05</v>
      </c>
      <c r="K45" s="589">
        <f t="shared" si="4"/>
        <v>3.303664763198988E-05</v>
      </c>
    </row>
    <row r="46" spans="1:11" ht="13.5" thickBot="1">
      <c r="A46" s="590">
        <f t="shared" si="1"/>
        <v>4.000000000000002</v>
      </c>
      <c r="B46" s="591">
        <f t="shared" si="4"/>
        <v>3.167124182901215E-05</v>
      </c>
      <c r="C46" s="592">
        <f t="shared" si="4"/>
        <v>3.0359373928146027E-05</v>
      </c>
      <c r="D46" s="592">
        <f t="shared" si="4"/>
        <v>2.9099070710580932E-05</v>
      </c>
      <c r="E46" s="592">
        <f t="shared" si="4"/>
        <v>2.7888426444189207E-05</v>
      </c>
      <c r="F46" s="592">
        <f t="shared" si="4"/>
        <v>2.6725600717814046E-05</v>
      </c>
      <c r="G46" s="592">
        <f t="shared" si="4"/>
        <v>2.5608816475619633E-05</v>
      </c>
      <c r="H46" s="592">
        <f t="shared" si="4"/>
        <v>2.45363579773894E-05</v>
      </c>
      <c r="I46" s="592">
        <f t="shared" si="4"/>
        <v>2.3506568875841793E-05</v>
      </c>
      <c r="J46" s="592">
        <f t="shared" si="4"/>
        <v>2.251785039319998E-05</v>
      </c>
      <c r="K46" s="593">
        <f t="shared" si="4"/>
        <v>2.1568659455795114E-05</v>
      </c>
    </row>
    <row r="47" spans="2:11" ht="12.75">
      <c r="B47" s="595"/>
      <c r="C47" s="595"/>
      <c r="D47" s="595"/>
      <c r="E47" s="595"/>
      <c r="F47" s="595"/>
      <c r="G47" s="595"/>
      <c r="H47" s="595"/>
      <c r="I47" s="595"/>
      <c r="J47" s="595"/>
      <c r="K47" s="595"/>
    </row>
    <row r="48" spans="2:11" ht="12.75">
      <c r="B48" s="595"/>
      <c r="C48" s="595"/>
      <c r="D48" s="595"/>
      <c r="E48" s="595"/>
      <c r="F48" s="595"/>
      <c r="G48" s="595"/>
      <c r="H48" s="595"/>
      <c r="I48" s="595"/>
      <c r="J48" s="595"/>
      <c r="K48" s="595"/>
    </row>
    <row r="49" spans="2:11" ht="12.75">
      <c r="B49" s="595"/>
      <c r="C49" s="595"/>
      <c r="D49" s="595"/>
      <c r="E49" s="595"/>
      <c r="F49" s="595"/>
      <c r="G49" s="595"/>
      <c r="H49" s="595"/>
      <c r="I49" s="595"/>
      <c r="J49" s="595"/>
      <c r="K49" s="595"/>
    </row>
    <row r="50" spans="2:11" ht="12.75">
      <c r="B50" s="595"/>
      <c r="C50" s="595"/>
      <c r="D50" s="595"/>
      <c r="E50" s="595"/>
      <c r="F50" s="595"/>
      <c r="G50" s="595"/>
      <c r="H50" s="595"/>
      <c r="I50" s="595"/>
      <c r="J50" s="595"/>
      <c r="K50" s="595"/>
    </row>
    <row r="51" spans="2:11" ht="12.75">
      <c r="B51" s="595"/>
      <c r="C51" s="595"/>
      <c r="D51" s="595"/>
      <c r="E51" s="595"/>
      <c r="F51" s="595"/>
      <c r="G51" s="595"/>
      <c r="H51" s="595"/>
      <c r="I51" s="595"/>
      <c r="J51" s="595"/>
      <c r="K51" s="595"/>
    </row>
    <row r="52" spans="2:11" ht="12.75">
      <c r="B52" s="595"/>
      <c r="C52" s="595"/>
      <c r="D52" s="595"/>
      <c r="E52" s="595"/>
      <c r="F52" s="595"/>
      <c r="G52" s="595"/>
      <c r="H52" s="595"/>
      <c r="I52" s="595"/>
      <c r="J52" s="595"/>
      <c r="K52" s="595"/>
    </row>
    <row r="53" spans="2:11" ht="12.75">
      <c r="B53" s="595"/>
      <c r="C53" s="595"/>
      <c r="D53" s="595"/>
      <c r="E53" s="595"/>
      <c r="F53" s="595"/>
      <c r="G53" s="595"/>
      <c r="H53" s="595"/>
      <c r="I53" s="595"/>
      <c r="J53" s="595"/>
      <c r="K53" s="595"/>
    </row>
    <row r="54" spans="2:11" ht="12.75">
      <c r="B54" s="595"/>
      <c r="C54" s="595"/>
      <c r="D54" s="595"/>
      <c r="E54" s="595"/>
      <c r="F54" s="595"/>
      <c r="G54" s="595"/>
      <c r="H54" s="595"/>
      <c r="I54" s="595"/>
      <c r="J54" s="595"/>
      <c r="K54" s="595"/>
    </row>
    <row r="55" spans="2:11" ht="12.75">
      <c r="B55" s="595"/>
      <c r="C55" s="595"/>
      <c r="D55" s="595"/>
      <c r="E55" s="595"/>
      <c r="F55" s="595"/>
      <c r="G55" s="595"/>
      <c r="H55" s="595"/>
      <c r="I55" s="595"/>
      <c r="J55" s="595"/>
      <c r="K55" s="595"/>
    </row>
    <row r="56" spans="2:11" ht="12.75">
      <c r="B56" s="595"/>
      <c r="C56" s="595"/>
      <c r="D56" s="595"/>
      <c r="E56" s="595"/>
      <c r="F56" s="595"/>
      <c r="G56" s="595"/>
      <c r="H56" s="595"/>
      <c r="I56" s="595"/>
      <c r="J56" s="595"/>
      <c r="K56" s="595"/>
    </row>
  </sheetData>
  <printOptions horizontalCentered="1" verticalCentered="1"/>
  <pageMargins left="0.5" right="0.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indexed="33"/>
  </sheetPr>
  <dimension ref="A2:G21"/>
  <sheetViews>
    <sheetView showGridLines="0" zoomScale="75" zoomScaleNormal="75" workbookViewId="0" topLeftCell="A1">
      <selection activeCell="A1" sqref="A1"/>
    </sheetView>
  </sheetViews>
  <sheetFormatPr defaultColWidth="9.140625" defaultRowHeight="12.75"/>
  <cols>
    <col min="1" max="1" width="25.140625" style="0" customWidth="1"/>
    <col min="2" max="2" width="22.140625" style="0" customWidth="1"/>
    <col min="3" max="3" width="18.140625" style="0" bestFit="1" customWidth="1"/>
    <col min="4" max="5" width="9.7109375" style="0" customWidth="1"/>
    <col min="7" max="7" width="23.8515625" style="0" customWidth="1"/>
  </cols>
  <sheetData>
    <row r="1" ht="13.5" thickBot="1"/>
    <row r="2" spans="1:7" ht="35.25" thickBot="1" thickTop="1">
      <c r="A2" s="671" t="s">
        <v>506</v>
      </c>
      <c r="B2" s="671"/>
      <c r="C2" s="671"/>
      <c r="D2" s="671"/>
      <c r="E2" s="671"/>
      <c r="F2" s="671"/>
      <c r="G2" s="671"/>
    </row>
    <row r="3" spans="1:7" ht="19.5" thickBot="1" thickTop="1">
      <c r="A3" s="672" t="s">
        <v>507</v>
      </c>
      <c r="B3" s="672"/>
      <c r="C3" s="672"/>
      <c r="D3" s="672" t="s">
        <v>508</v>
      </c>
      <c r="E3" s="672"/>
      <c r="F3" s="672"/>
      <c r="G3" s="672"/>
    </row>
    <row r="4" spans="1:7" ht="19.5" thickBot="1" thickTop="1">
      <c r="A4" s="672" t="s">
        <v>509</v>
      </c>
      <c r="B4" s="672"/>
      <c r="C4" s="672"/>
      <c r="D4" s="672" t="s">
        <v>234</v>
      </c>
      <c r="E4" s="672"/>
      <c r="F4" s="672"/>
      <c r="G4" s="672"/>
    </row>
    <row r="5" spans="1:7" ht="19.5" thickBot="1" thickTop="1">
      <c r="A5" s="269" t="s">
        <v>510</v>
      </c>
      <c r="B5" s="269" t="s">
        <v>126</v>
      </c>
      <c r="C5" s="269" t="s">
        <v>511</v>
      </c>
      <c r="D5" s="673" t="s">
        <v>512</v>
      </c>
      <c r="E5" s="673"/>
      <c r="F5" s="674" t="s">
        <v>513</v>
      </c>
      <c r="G5" s="674"/>
    </row>
    <row r="6" spans="1:7" ht="19.5" thickBot="1" thickTop="1">
      <c r="A6" s="344" t="s">
        <v>514</v>
      </c>
      <c r="B6" s="344" t="s">
        <v>515</v>
      </c>
      <c r="C6" s="344" t="s">
        <v>516</v>
      </c>
      <c r="D6" s="344" t="s">
        <v>252</v>
      </c>
      <c r="E6" s="344" t="s">
        <v>517</v>
      </c>
      <c r="F6" s="674"/>
      <c r="G6" s="674"/>
    </row>
    <row r="7" spans="1:7" ht="21.75" customHeight="1" thickBot="1" thickTop="1">
      <c r="A7" s="345"/>
      <c r="B7" s="345"/>
      <c r="C7" s="345"/>
      <c r="D7" s="345"/>
      <c r="E7" s="345"/>
      <c r="F7" s="675"/>
      <c r="G7" s="675"/>
    </row>
    <row r="8" spans="1:7" ht="21.75" customHeight="1" thickBot="1" thickTop="1">
      <c r="A8" s="345"/>
      <c r="B8" s="345"/>
      <c r="C8" s="345"/>
      <c r="D8" s="345"/>
      <c r="E8" s="345"/>
      <c r="F8" s="675"/>
      <c r="G8" s="675"/>
    </row>
    <row r="9" spans="1:7" ht="21.75" customHeight="1" thickBot="1" thickTop="1">
      <c r="A9" s="345"/>
      <c r="B9" s="345"/>
      <c r="C9" s="345"/>
      <c r="D9" s="345"/>
      <c r="E9" s="345"/>
      <c r="F9" s="675"/>
      <c r="G9" s="675"/>
    </row>
    <row r="10" spans="1:7" ht="21.75" customHeight="1" thickBot="1" thickTop="1">
      <c r="A10" s="345"/>
      <c r="B10" s="345"/>
      <c r="C10" s="345"/>
      <c r="D10" s="345"/>
      <c r="E10" s="345"/>
      <c r="F10" s="675"/>
      <c r="G10" s="675"/>
    </row>
    <row r="11" spans="1:7" ht="21.75" customHeight="1" thickBot="1" thickTop="1">
      <c r="A11" s="345"/>
      <c r="B11" s="345"/>
      <c r="C11" s="345"/>
      <c r="D11" s="345"/>
      <c r="E11" s="345"/>
      <c r="F11" s="675"/>
      <c r="G11" s="675"/>
    </row>
    <row r="12" spans="1:7" ht="21.75" customHeight="1" thickBot="1" thickTop="1">
      <c r="A12" s="345"/>
      <c r="B12" s="345"/>
      <c r="C12" s="345"/>
      <c r="D12" s="345"/>
      <c r="E12" s="345"/>
      <c r="F12" s="675"/>
      <c r="G12" s="675"/>
    </row>
    <row r="13" spans="1:7" ht="21.75" customHeight="1" thickBot="1" thickTop="1">
      <c r="A13" s="345"/>
      <c r="B13" s="345"/>
      <c r="C13" s="345"/>
      <c r="D13" s="345"/>
      <c r="E13" s="345"/>
      <c r="F13" s="675"/>
      <c r="G13" s="675"/>
    </row>
    <row r="14" spans="1:7" ht="21.75" customHeight="1" thickBot="1" thickTop="1">
      <c r="A14" s="345"/>
      <c r="B14" s="345"/>
      <c r="C14" s="345"/>
      <c r="D14" s="345"/>
      <c r="E14" s="345"/>
      <c r="F14" s="675"/>
      <c r="G14" s="675"/>
    </row>
    <row r="15" spans="1:7" ht="21.75" customHeight="1" thickBot="1" thickTop="1">
      <c r="A15" s="345"/>
      <c r="B15" s="345"/>
      <c r="C15" s="345"/>
      <c r="D15" s="345"/>
      <c r="E15" s="345"/>
      <c r="F15" s="675"/>
      <c r="G15" s="675"/>
    </row>
    <row r="16" spans="1:7" ht="21.75" customHeight="1" thickBot="1" thickTop="1">
      <c r="A16" s="345"/>
      <c r="B16" s="345"/>
      <c r="C16" s="345"/>
      <c r="D16" s="345"/>
      <c r="E16" s="345"/>
      <c r="F16" s="675"/>
      <c r="G16" s="675"/>
    </row>
    <row r="17" spans="1:7" ht="21.75" customHeight="1" thickBot="1" thickTop="1">
      <c r="A17" s="345"/>
      <c r="B17" s="345"/>
      <c r="C17" s="345"/>
      <c r="D17" s="345"/>
      <c r="E17" s="345"/>
      <c r="F17" s="675"/>
      <c r="G17" s="675"/>
    </row>
    <row r="18" spans="1:7" ht="21.75" customHeight="1" thickBot="1" thickTop="1">
      <c r="A18" s="345"/>
      <c r="B18" s="345"/>
      <c r="C18" s="345"/>
      <c r="D18" s="345"/>
      <c r="E18" s="345"/>
      <c r="F18" s="675"/>
      <c r="G18" s="675"/>
    </row>
    <row r="19" spans="1:7" ht="21.75" customHeight="1" thickBot="1" thickTop="1">
      <c r="A19" s="345"/>
      <c r="B19" s="345"/>
      <c r="C19" s="345"/>
      <c r="D19" s="345"/>
      <c r="E19" s="345"/>
      <c r="F19" s="675"/>
      <c r="G19" s="675"/>
    </row>
    <row r="20" spans="6:7" ht="21.75" customHeight="1" thickTop="1">
      <c r="F20" s="676"/>
      <c r="G20" s="676"/>
    </row>
    <row r="21" spans="6:7" ht="21.75" customHeight="1">
      <c r="F21" s="676"/>
      <c r="G21" s="676"/>
    </row>
  </sheetData>
  <mergeCells count="23">
    <mergeCell ref="F19:G19"/>
    <mergeCell ref="F20:G20"/>
    <mergeCell ref="F21:G21"/>
    <mergeCell ref="F6:G6"/>
    <mergeCell ref="F15:G15"/>
    <mergeCell ref="F16:G16"/>
    <mergeCell ref="F17:G17"/>
    <mergeCell ref="F18:G18"/>
    <mergeCell ref="F11:G11"/>
    <mergeCell ref="F12:G12"/>
    <mergeCell ref="F13:G13"/>
    <mergeCell ref="F14:G14"/>
    <mergeCell ref="F7:G7"/>
    <mergeCell ref="F8:G8"/>
    <mergeCell ref="F9:G9"/>
    <mergeCell ref="F10:G10"/>
    <mergeCell ref="A2:G2"/>
    <mergeCell ref="A3:C3"/>
    <mergeCell ref="A4:C4"/>
    <mergeCell ref="D5:E5"/>
    <mergeCell ref="F5:G5"/>
    <mergeCell ref="D3:G3"/>
    <mergeCell ref="D4:G4"/>
  </mergeCells>
  <printOptions/>
  <pageMargins left="0.75" right="0.75" top="1" bottom="1" header="0.5" footer="0.5"/>
  <pageSetup horizontalDpi="96" verticalDpi="96" orientation="landscape" r:id="rId1"/>
</worksheet>
</file>

<file path=xl/worksheets/sheet5.xml><?xml version="1.0" encoding="utf-8"?>
<worksheet xmlns="http://schemas.openxmlformats.org/spreadsheetml/2006/main" xmlns:r="http://schemas.openxmlformats.org/officeDocument/2006/relationships">
  <sheetPr>
    <tabColor indexed="34"/>
  </sheetPr>
  <dimension ref="A1:X33"/>
  <sheetViews>
    <sheetView zoomScale="75" zoomScaleNormal="75" workbookViewId="0" topLeftCell="A1">
      <selection activeCell="O24" sqref="O24"/>
    </sheetView>
  </sheetViews>
  <sheetFormatPr defaultColWidth="9.140625" defaultRowHeight="12.75"/>
  <cols>
    <col min="1" max="1" width="27.57421875" style="17" customWidth="1"/>
    <col min="2" max="2" width="5.57421875" style="17" customWidth="1"/>
    <col min="3" max="12" width="5.7109375" style="17" customWidth="1"/>
    <col min="13" max="13" width="3.421875" style="17" customWidth="1"/>
    <col min="14" max="16384" width="9.140625" style="17" customWidth="1"/>
  </cols>
  <sheetData>
    <row r="1" spans="1:13" ht="18.75">
      <c r="A1" s="677" t="s">
        <v>379</v>
      </c>
      <c r="B1" s="677"/>
      <c r="C1" s="677"/>
      <c r="D1" s="677"/>
      <c r="E1" s="677"/>
      <c r="F1" s="677"/>
      <c r="G1" s="677"/>
      <c r="H1" s="677"/>
      <c r="I1" s="677"/>
      <c r="J1" s="677"/>
      <c r="K1" s="677"/>
      <c r="L1" s="677"/>
      <c r="M1" s="677"/>
    </row>
    <row r="2" ht="12.75">
      <c r="A2" s="16" t="s">
        <v>30</v>
      </c>
    </row>
    <row r="3" ht="12.75">
      <c r="A3" s="18" t="s">
        <v>31</v>
      </c>
    </row>
    <row r="4" ht="12.75">
      <c r="A4" s="19"/>
    </row>
    <row r="5" ht="12.75">
      <c r="A5" s="16" t="s">
        <v>32</v>
      </c>
    </row>
    <row r="6" ht="12.75">
      <c r="A6" s="16" t="s">
        <v>33</v>
      </c>
    </row>
    <row r="7" ht="12.75"/>
    <row r="8" spans="1:2" ht="13.5" thickBot="1">
      <c r="A8" s="16"/>
      <c r="B8" s="16"/>
    </row>
    <row r="9" spans="1:13" ht="12.75">
      <c r="A9" s="20" t="s">
        <v>34</v>
      </c>
      <c r="B9" s="21"/>
      <c r="C9" s="22"/>
      <c r="D9" s="22"/>
      <c r="E9" s="22"/>
      <c r="F9" s="22"/>
      <c r="G9" s="22"/>
      <c r="H9" s="22"/>
      <c r="I9" s="22"/>
      <c r="J9" s="22"/>
      <c r="K9" s="22"/>
      <c r="L9" s="22"/>
      <c r="M9" s="22"/>
    </row>
    <row r="10" spans="1:13" ht="12.75">
      <c r="A10" s="23"/>
      <c r="B10" s="22"/>
      <c r="C10" s="22"/>
      <c r="D10" s="22"/>
      <c r="E10" s="22"/>
      <c r="F10" s="22"/>
      <c r="G10" s="22"/>
      <c r="H10" s="22"/>
      <c r="I10" s="22"/>
      <c r="J10" s="22"/>
      <c r="K10" s="22"/>
      <c r="L10" s="22"/>
      <c r="M10" s="22"/>
    </row>
    <row r="11" spans="1:13" ht="12.75">
      <c r="A11" s="23"/>
      <c r="B11" s="22"/>
      <c r="C11" s="22"/>
      <c r="D11" s="22"/>
      <c r="E11" s="22"/>
      <c r="F11" s="22"/>
      <c r="G11" s="22"/>
      <c r="H11" s="22"/>
      <c r="I11" s="22"/>
      <c r="J11" s="22"/>
      <c r="K11" s="22"/>
      <c r="L11" s="22"/>
      <c r="M11" s="22"/>
    </row>
    <row r="12" spans="1:13" ht="12.75">
      <c r="A12" s="23"/>
      <c r="B12" s="22"/>
      <c r="C12" s="22"/>
      <c r="D12" s="22"/>
      <c r="E12" s="22"/>
      <c r="F12" s="22"/>
      <c r="G12" s="22"/>
      <c r="H12" s="22"/>
      <c r="I12" s="22"/>
      <c r="J12" s="22"/>
      <c r="K12" s="22"/>
      <c r="L12" s="22"/>
      <c r="M12" s="22"/>
    </row>
    <row r="13" spans="1:13" ht="12.75">
      <c r="A13" s="23"/>
      <c r="B13" s="22"/>
      <c r="C13" s="22"/>
      <c r="D13" s="22"/>
      <c r="E13" s="22"/>
      <c r="F13" s="22"/>
      <c r="G13" s="22"/>
      <c r="H13" s="22"/>
      <c r="I13" s="22"/>
      <c r="J13" s="22"/>
      <c r="K13" s="22"/>
      <c r="L13" s="22"/>
      <c r="M13" s="22"/>
    </row>
    <row r="14" spans="1:13" ht="12.75">
      <c r="A14" s="23"/>
      <c r="B14" s="22"/>
      <c r="C14" s="22"/>
      <c r="D14" s="22"/>
      <c r="E14" s="22"/>
      <c r="F14" s="22"/>
      <c r="G14" s="22"/>
      <c r="H14" s="22"/>
      <c r="I14" s="22"/>
      <c r="J14" s="22"/>
      <c r="K14" s="22"/>
      <c r="L14" s="22"/>
      <c r="M14" s="22"/>
    </row>
    <row r="15" spans="1:13" ht="13.5" thickBot="1">
      <c r="A15" s="24" t="s">
        <v>35</v>
      </c>
      <c r="B15" s="22"/>
      <c r="C15" s="25"/>
      <c r="D15" s="25"/>
      <c r="E15" s="25"/>
      <c r="F15" s="25"/>
      <c r="G15" s="25"/>
      <c r="H15" s="25"/>
      <c r="I15" s="25"/>
      <c r="J15" s="25"/>
      <c r="K15" s="25"/>
      <c r="L15" s="25"/>
      <c r="M15" s="22"/>
    </row>
    <row r="16" spans="1:12" ht="18" customHeight="1" thickBot="1">
      <c r="A16" s="26"/>
      <c r="B16" s="27"/>
      <c r="C16" s="28"/>
      <c r="D16" s="28"/>
      <c r="E16" s="28"/>
      <c r="F16" s="28"/>
      <c r="G16" s="28"/>
      <c r="H16" s="28"/>
      <c r="I16" s="28"/>
      <c r="J16" s="28"/>
      <c r="K16" s="28"/>
      <c r="L16" s="28"/>
    </row>
    <row r="17" spans="1:12" ht="18" customHeight="1" thickBot="1">
      <c r="A17" s="26"/>
      <c r="B17" s="29"/>
      <c r="C17" s="28"/>
      <c r="D17" s="28"/>
      <c r="E17" s="28"/>
      <c r="F17" s="28"/>
      <c r="G17" s="28"/>
      <c r="H17" s="28"/>
      <c r="I17" s="28"/>
      <c r="J17" s="28"/>
      <c r="K17" s="28"/>
      <c r="L17" s="28"/>
    </row>
    <row r="18" spans="1:12" ht="18" customHeight="1" thickBot="1">
      <c r="A18" s="26"/>
      <c r="B18" s="29"/>
      <c r="C18" s="28"/>
      <c r="D18" s="28"/>
      <c r="E18" s="28"/>
      <c r="F18" s="28"/>
      <c r="G18" s="28"/>
      <c r="H18" s="28"/>
      <c r="I18" s="28"/>
      <c r="J18" s="28"/>
      <c r="K18" s="28"/>
      <c r="L18" s="28"/>
    </row>
    <row r="19" spans="1:12" ht="18" customHeight="1" thickBot="1">
      <c r="A19" s="26"/>
      <c r="B19" s="29"/>
      <c r="C19" s="28"/>
      <c r="D19" s="28"/>
      <c r="E19" s="28"/>
      <c r="F19" s="28"/>
      <c r="G19" s="28"/>
      <c r="H19" s="28"/>
      <c r="I19" s="28"/>
      <c r="J19" s="28"/>
      <c r="K19" s="28"/>
      <c r="L19" s="28"/>
    </row>
    <row r="20" spans="1:12" ht="18" customHeight="1" thickBot="1">
      <c r="A20" s="26"/>
      <c r="B20" s="29"/>
      <c r="C20" s="28"/>
      <c r="D20" s="28"/>
      <c r="E20" s="28"/>
      <c r="F20" s="28"/>
      <c r="G20" s="28"/>
      <c r="H20" s="28"/>
      <c r="I20" s="28"/>
      <c r="J20" s="28"/>
      <c r="K20" s="28"/>
      <c r="L20" s="28"/>
    </row>
    <row r="21" spans="1:12" ht="18" customHeight="1" thickBot="1">
      <c r="A21" s="26"/>
      <c r="B21" s="29"/>
      <c r="C21" s="28"/>
      <c r="D21" s="28"/>
      <c r="E21" s="28"/>
      <c r="F21" s="28"/>
      <c r="G21" s="28"/>
      <c r="H21" s="28"/>
      <c r="I21" s="28"/>
      <c r="J21" s="28"/>
      <c r="K21" s="28"/>
      <c r="L21" s="28"/>
    </row>
    <row r="22" spans="1:12" ht="18" customHeight="1" thickBot="1">
      <c r="A22" s="26"/>
      <c r="B22" s="29"/>
      <c r="C22" s="28"/>
      <c r="D22" s="28"/>
      <c r="E22" s="28"/>
      <c r="F22" s="28"/>
      <c r="G22" s="28"/>
      <c r="H22" s="28"/>
      <c r="I22" s="28"/>
      <c r="J22" s="28"/>
      <c r="K22" s="28"/>
      <c r="L22" s="28"/>
    </row>
    <row r="23" spans="1:24" ht="18" customHeight="1" thickBot="1">
      <c r="A23" s="26"/>
      <c r="B23" s="29"/>
      <c r="C23" s="28"/>
      <c r="D23" s="28"/>
      <c r="E23" s="28"/>
      <c r="F23" s="28"/>
      <c r="G23" s="28"/>
      <c r="H23" s="28"/>
      <c r="I23" s="28"/>
      <c r="J23" s="28"/>
      <c r="K23" s="28"/>
      <c r="L23" s="28"/>
      <c r="P23" s="22"/>
      <c r="Q23" s="22"/>
      <c r="R23" s="22"/>
      <c r="S23" s="22"/>
      <c r="T23" s="22"/>
      <c r="U23" s="22"/>
      <c r="V23" s="22"/>
      <c r="W23" s="22"/>
      <c r="X23" s="22"/>
    </row>
    <row r="24" spans="1:24" ht="18" customHeight="1" thickBot="1">
      <c r="A24" s="26"/>
      <c r="B24" s="29"/>
      <c r="C24" s="28"/>
      <c r="D24" s="28"/>
      <c r="E24" s="28"/>
      <c r="F24" s="28"/>
      <c r="G24" s="28"/>
      <c r="H24" s="28"/>
      <c r="I24" s="28"/>
      <c r="J24" s="28"/>
      <c r="K24" s="28"/>
      <c r="L24" s="28"/>
      <c r="P24" s="22"/>
      <c r="Q24" s="30"/>
      <c r="R24" s="22"/>
      <c r="S24" s="22"/>
      <c r="T24" s="22"/>
      <c r="U24" s="22"/>
      <c r="V24" s="22"/>
      <c r="W24" s="22"/>
      <c r="X24" s="22"/>
    </row>
    <row r="25" spans="1:24" ht="18" customHeight="1" thickBot="1">
      <c r="A25" s="26"/>
      <c r="B25" s="29"/>
      <c r="C25" s="28"/>
      <c r="D25" s="28"/>
      <c r="E25" s="28"/>
      <c r="F25" s="28"/>
      <c r="G25" s="28"/>
      <c r="H25" s="28"/>
      <c r="I25" s="28"/>
      <c r="J25" s="28"/>
      <c r="K25" s="28"/>
      <c r="L25" s="28"/>
      <c r="P25" s="22"/>
      <c r="Q25" s="22"/>
      <c r="R25" s="22"/>
      <c r="S25" s="22"/>
      <c r="T25" s="22"/>
      <c r="U25" s="22"/>
      <c r="V25" s="22"/>
      <c r="W25" s="22"/>
      <c r="X25" s="22"/>
    </row>
    <row r="26" spans="1:12" ht="18" customHeight="1" thickBot="1">
      <c r="A26" s="26"/>
      <c r="B26" s="29"/>
      <c r="C26" s="28"/>
      <c r="D26" s="28"/>
      <c r="E26" s="28"/>
      <c r="F26" s="28"/>
      <c r="G26" s="28"/>
      <c r="H26" s="28"/>
      <c r="I26" s="28"/>
      <c r="J26" s="28"/>
      <c r="K26" s="28"/>
      <c r="L26" s="28"/>
    </row>
    <row r="27" spans="1:12" ht="18" customHeight="1" thickBot="1">
      <c r="A27" s="26"/>
      <c r="B27" s="29"/>
      <c r="C27" s="28"/>
      <c r="D27" s="28"/>
      <c r="E27" s="28"/>
      <c r="F27" s="28"/>
      <c r="G27" s="28"/>
      <c r="H27" s="28"/>
      <c r="I27" s="28"/>
      <c r="J27" s="28"/>
      <c r="K27" s="28"/>
      <c r="L27" s="28"/>
    </row>
    <row r="28" spans="1:12" ht="18" customHeight="1" thickBot="1">
      <c r="A28" s="26"/>
      <c r="B28" s="29"/>
      <c r="C28" s="28"/>
      <c r="D28" s="28"/>
      <c r="E28" s="28"/>
      <c r="F28" s="28"/>
      <c r="G28" s="28"/>
      <c r="H28" s="28"/>
      <c r="I28" s="28"/>
      <c r="J28" s="28"/>
      <c r="K28" s="28"/>
      <c r="L28" s="28"/>
    </row>
    <row r="29" spans="1:12" ht="18" customHeight="1" thickBot="1">
      <c r="A29" s="28"/>
      <c r="B29" s="27"/>
      <c r="C29" s="28"/>
      <c r="D29" s="28"/>
      <c r="E29" s="28"/>
      <c r="F29" s="28"/>
      <c r="G29" s="28"/>
      <c r="H29" s="28"/>
      <c r="I29" s="28"/>
      <c r="J29" s="28"/>
      <c r="K29" s="28"/>
      <c r="L29" s="28"/>
    </row>
    <row r="30" spans="1:12" ht="18" customHeight="1" thickBot="1">
      <c r="A30" s="22"/>
      <c r="B30" s="31" t="s">
        <v>36</v>
      </c>
      <c r="C30" s="27"/>
      <c r="D30" s="32"/>
      <c r="E30" s="32"/>
      <c r="F30" s="32"/>
      <c r="G30" s="32"/>
      <c r="H30" s="32"/>
      <c r="I30" s="32"/>
      <c r="J30" s="32"/>
      <c r="K30" s="32"/>
      <c r="L30" s="32"/>
    </row>
    <row r="31" ht="12.75"/>
    <row r="32" ht="12.75"/>
    <row r="33" ht="12.75">
      <c r="A33" s="16"/>
    </row>
  </sheetData>
  <mergeCells count="1">
    <mergeCell ref="A1:M1"/>
  </mergeCells>
  <printOptions/>
  <pageMargins left="0.75" right="0.75" top="1" bottom="1" header="0.5" footer="0.5"/>
  <pageSetup horizontalDpi="300" verticalDpi="3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tabColor indexed="39"/>
    <pageSetUpPr fitToPage="1"/>
  </sheetPr>
  <dimension ref="A1:P44"/>
  <sheetViews>
    <sheetView zoomScale="75" zoomScaleNormal="75" workbookViewId="0" topLeftCell="A1">
      <selection activeCell="A1" sqref="A1:J1"/>
    </sheetView>
  </sheetViews>
  <sheetFormatPr defaultColWidth="9.140625" defaultRowHeight="12.75"/>
  <cols>
    <col min="1" max="1" width="2.421875" style="17" customWidth="1"/>
    <col min="2" max="2" width="15.421875" style="0" customWidth="1"/>
    <col min="3" max="3" width="25.421875" style="0" customWidth="1"/>
    <col min="4" max="4" width="12.28125" style="0" customWidth="1"/>
    <col min="5" max="5" width="14.00390625" style="0" customWidth="1"/>
    <col min="6" max="6" width="13.00390625" style="0" customWidth="1"/>
    <col min="7" max="7" width="27.7109375" style="0" customWidth="1"/>
    <col min="8" max="8" width="9.421875" style="0" customWidth="1"/>
    <col min="9" max="9" width="10.57421875" style="0" customWidth="1"/>
    <col min="10" max="10" width="10.28125" style="0" customWidth="1"/>
    <col min="11" max="11" width="15.57421875" style="0" customWidth="1"/>
    <col min="12" max="16" width="9.140625" style="17" customWidth="1"/>
  </cols>
  <sheetData>
    <row r="1" spans="1:11" ht="18.75">
      <c r="A1" s="677" t="s">
        <v>370</v>
      </c>
      <c r="B1" s="677"/>
      <c r="C1" s="677"/>
      <c r="D1" s="677"/>
      <c r="E1" s="677"/>
      <c r="F1" s="677"/>
      <c r="G1" s="677"/>
      <c r="H1" s="677"/>
      <c r="I1" s="677"/>
      <c r="J1" s="677"/>
      <c r="K1" s="17"/>
    </row>
    <row r="2" spans="1:16" ht="12.75">
      <c r="A2"/>
      <c r="L2"/>
      <c r="M2"/>
      <c r="N2"/>
      <c r="O2"/>
      <c r="P2"/>
    </row>
    <row r="3" spans="1:10" s="17" customFormat="1" ht="12.75">
      <c r="A3" s="678" t="s">
        <v>380</v>
      </c>
      <c r="B3" s="678"/>
      <c r="C3" s="680" t="s">
        <v>381</v>
      </c>
      <c r="D3" s="680"/>
      <c r="E3" s="681" t="s">
        <v>382</v>
      </c>
      <c r="F3" s="681"/>
      <c r="G3" s="678" t="s">
        <v>383</v>
      </c>
      <c r="H3" s="679"/>
      <c r="I3" s="678" t="s">
        <v>37</v>
      </c>
      <c r="J3" s="679"/>
    </row>
    <row r="4" spans="1:10" s="17" customFormat="1" ht="13.5" thickBot="1">
      <c r="A4" s="33"/>
      <c r="B4" s="33"/>
      <c r="C4" s="34"/>
      <c r="D4" s="34"/>
      <c r="E4" s="35"/>
      <c r="F4" s="35"/>
      <c r="G4" s="35"/>
      <c r="H4" s="35"/>
      <c r="I4" s="35"/>
      <c r="J4" s="35"/>
    </row>
    <row r="5" spans="1:15" s="37" customFormat="1" ht="23.25">
      <c r="A5" s="224" t="s">
        <v>26</v>
      </c>
      <c r="B5" s="225"/>
      <c r="C5" s="226" t="s">
        <v>38</v>
      </c>
      <c r="D5" s="227"/>
      <c r="E5" s="224" t="s">
        <v>44</v>
      </c>
      <c r="F5" s="228"/>
      <c r="G5" s="229" t="s">
        <v>39</v>
      </c>
      <c r="H5" s="230"/>
      <c r="I5" s="226" t="s">
        <v>40</v>
      </c>
      <c r="J5" s="228"/>
      <c r="K5" s="36"/>
      <c r="L5" s="36"/>
      <c r="M5" s="36"/>
      <c r="N5" s="36"/>
      <c r="O5" s="36"/>
    </row>
    <row r="6" spans="1:16" ht="12.75">
      <c r="A6" s="38">
        <v>1</v>
      </c>
      <c r="B6" s="688"/>
      <c r="C6" s="39">
        <v>1</v>
      </c>
      <c r="D6" s="40"/>
      <c r="E6" s="41" t="s">
        <v>41</v>
      </c>
      <c r="F6" s="42"/>
      <c r="G6" s="43">
        <v>1</v>
      </c>
      <c r="H6" s="44"/>
      <c r="I6" s="12">
        <v>1</v>
      </c>
      <c r="J6" s="45"/>
      <c r="K6" s="17"/>
      <c r="P6"/>
    </row>
    <row r="7" spans="1:16" ht="12.75">
      <c r="A7" s="46"/>
      <c r="B7" s="689"/>
      <c r="C7" s="47">
        <v>2</v>
      </c>
      <c r="D7" s="40"/>
      <c r="E7" s="682"/>
      <c r="F7" s="683"/>
      <c r="G7" s="48"/>
      <c r="H7" s="44"/>
      <c r="I7" s="12">
        <v>2</v>
      </c>
      <c r="J7" s="45"/>
      <c r="K7" s="17"/>
      <c r="P7"/>
    </row>
    <row r="8" spans="1:16" ht="12.75">
      <c r="A8" s="49"/>
      <c r="B8" s="690"/>
      <c r="C8" s="50">
        <v>3</v>
      </c>
      <c r="D8" s="40"/>
      <c r="E8" s="684"/>
      <c r="F8" s="685"/>
      <c r="G8" s="43">
        <v>2</v>
      </c>
      <c r="H8" s="44"/>
      <c r="I8" s="12">
        <v>1</v>
      </c>
      <c r="J8" s="45"/>
      <c r="K8" s="17"/>
      <c r="P8"/>
    </row>
    <row r="9" spans="1:16" ht="12.75">
      <c r="A9" s="38">
        <v>2</v>
      </c>
      <c r="B9" s="688"/>
      <c r="C9" s="39">
        <v>1</v>
      </c>
      <c r="D9" s="40"/>
      <c r="E9" s="686"/>
      <c r="F9" s="687"/>
      <c r="G9" s="48"/>
      <c r="H9" s="44"/>
      <c r="I9" s="12">
        <v>2</v>
      </c>
      <c r="J9" s="45"/>
      <c r="K9" s="17"/>
      <c r="P9"/>
    </row>
    <row r="10" spans="1:16" ht="12.75">
      <c r="A10" s="46"/>
      <c r="B10" s="689"/>
      <c r="C10" s="47">
        <v>2</v>
      </c>
      <c r="D10" s="40"/>
      <c r="E10" s="698" t="s">
        <v>42</v>
      </c>
      <c r="F10" s="699"/>
      <c r="G10" s="43">
        <v>3</v>
      </c>
      <c r="H10" s="44"/>
      <c r="I10" s="12">
        <v>1</v>
      </c>
      <c r="J10" s="45"/>
      <c r="K10" s="17"/>
      <c r="P10"/>
    </row>
    <row r="11" spans="1:16" ht="12.75">
      <c r="A11" s="49"/>
      <c r="B11" s="690"/>
      <c r="C11" s="50">
        <v>3</v>
      </c>
      <c r="D11" s="40"/>
      <c r="E11" s="51">
        <v>1</v>
      </c>
      <c r="F11" s="45"/>
      <c r="G11" s="48"/>
      <c r="H11" s="44"/>
      <c r="I11" s="12">
        <v>2</v>
      </c>
      <c r="J11" s="45"/>
      <c r="K11" s="17"/>
      <c r="P11"/>
    </row>
    <row r="12" spans="1:16" ht="12.75">
      <c r="A12" s="38">
        <v>3</v>
      </c>
      <c r="B12" s="688"/>
      <c r="C12" s="39">
        <v>1</v>
      </c>
      <c r="D12" s="40"/>
      <c r="E12" s="51">
        <v>2</v>
      </c>
      <c r="F12" s="45"/>
      <c r="G12" s="43">
        <v>4</v>
      </c>
      <c r="H12" s="44"/>
      <c r="I12" s="12">
        <v>1</v>
      </c>
      <c r="J12" s="45"/>
      <c r="K12" s="17"/>
      <c r="P12"/>
    </row>
    <row r="13" spans="1:16" ht="12.75">
      <c r="A13" s="46"/>
      <c r="B13" s="689"/>
      <c r="C13" s="47">
        <v>2</v>
      </c>
      <c r="D13" s="40"/>
      <c r="E13" s="51">
        <v>3</v>
      </c>
      <c r="F13" s="45"/>
      <c r="G13" s="48"/>
      <c r="H13" s="44"/>
      <c r="I13" s="12">
        <v>2</v>
      </c>
      <c r="J13" s="45"/>
      <c r="K13" s="17"/>
      <c r="P13"/>
    </row>
    <row r="14" spans="1:16" ht="12.75">
      <c r="A14" s="49"/>
      <c r="B14" s="690"/>
      <c r="C14" s="50">
        <v>3</v>
      </c>
      <c r="D14" s="40"/>
      <c r="E14" s="51">
        <v>4</v>
      </c>
      <c r="F14" s="45"/>
      <c r="G14" s="43">
        <v>5</v>
      </c>
      <c r="H14" s="44"/>
      <c r="I14" s="12">
        <v>1</v>
      </c>
      <c r="J14" s="45"/>
      <c r="K14" s="17"/>
      <c r="P14"/>
    </row>
    <row r="15" spans="1:16" ht="12.75">
      <c r="A15" s="38">
        <v>4</v>
      </c>
      <c r="B15" s="688"/>
      <c r="C15" s="39">
        <v>1</v>
      </c>
      <c r="D15" s="40"/>
      <c r="E15" s="51">
        <v>5</v>
      </c>
      <c r="F15" s="45"/>
      <c r="G15" s="48"/>
      <c r="H15" s="44"/>
      <c r="I15" s="12">
        <v>2</v>
      </c>
      <c r="J15" s="45"/>
      <c r="K15" s="17"/>
      <c r="P15"/>
    </row>
    <row r="16" spans="1:16" ht="12.75">
      <c r="A16" s="46"/>
      <c r="B16" s="689"/>
      <c r="C16" s="47">
        <v>2</v>
      </c>
      <c r="D16" s="40"/>
      <c r="E16" s="51">
        <v>6</v>
      </c>
      <c r="F16" s="45"/>
      <c r="G16" s="43">
        <v>6</v>
      </c>
      <c r="H16" s="44"/>
      <c r="I16" s="12">
        <v>1</v>
      </c>
      <c r="J16" s="45"/>
      <c r="K16" s="17"/>
      <c r="P16"/>
    </row>
    <row r="17" spans="1:16" ht="13.5" thickBot="1">
      <c r="A17" s="52"/>
      <c r="B17" s="691"/>
      <c r="C17" s="53">
        <v>3</v>
      </c>
      <c r="D17" s="54"/>
      <c r="E17" s="51">
        <v>7</v>
      </c>
      <c r="F17" s="55"/>
      <c r="G17" s="56"/>
      <c r="H17" s="57"/>
      <c r="I17" s="58">
        <v>2</v>
      </c>
      <c r="J17" s="59"/>
      <c r="K17" s="17"/>
      <c r="P17"/>
    </row>
    <row r="18" spans="1:16" ht="12.75">
      <c r="A18" s="60"/>
      <c r="B18" s="17"/>
      <c r="C18" s="17"/>
      <c r="D18" s="17"/>
      <c r="E18" s="61">
        <v>8</v>
      </c>
      <c r="F18" s="62"/>
      <c r="G18" s="17"/>
      <c r="H18" s="17"/>
      <c r="I18" s="17"/>
      <c r="J18" s="17"/>
      <c r="K18" s="17"/>
      <c r="P18"/>
    </row>
    <row r="19" spans="1:16" ht="12.75">
      <c r="A19"/>
      <c r="B19" s="17"/>
      <c r="C19" s="17"/>
      <c r="D19" s="17"/>
      <c r="E19" s="51">
        <v>9</v>
      </c>
      <c r="F19" s="55"/>
      <c r="G19" s="17"/>
      <c r="H19" s="17"/>
      <c r="I19" s="17"/>
      <c r="J19" s="17"/>
      <c r="K19" s="17"/>
      <c r="P19"/>
    </row>
    <row r="20" spans="2:16" ht="12.75">
      <c r="B20" s="17"/>
      <c r="C20" s="17"/>
      <c r="D20" s="17"/>
      <c r="E20" s="51">
        <v>10</v>
      </c>
      <c r="F20" s="55"/>
      <c r="G20" s="17"/>
      <c r="H20" s="17"/>
      <c r="I20" s="17"/>
      <c r="J20" s="17"/>
      <c r="K20" s="17"/>
      <c r="P20"/>
    </row>
    <row r="21" spans="2:16" ht="12.75">
      <c r="B21" s="17"/>
      <c r="C21" s="17"/>
      <c r="D21" s="17"/>
      <c r="E21" s="51">
        <v>11</v>
      </c>
      <c r="F21" s="55"/>
      <c r="G21" s="17"/>
      <c r="H21" s="17"/>
      <c r="I21" s="17"/>
      <c r="J21" s="17"/>
      <c r="K21" s="17"/>
      <c r="P21"/>
    </row>
    <row r="22" spans="2:16" ht="12.75">
      <c r="B22" s="17"/>
      <c r="C22" s="17"/>
      <c r="D22" s="17"/>
      <c r="E22" s="63" t="s">
        <v>43</v>
      </c>
      <c r="F22" s="64"/>
      <c r="G22" s="17"/>
      <c r="H22" s="17"/>
      <c r="I22" s="17"/>
      <c r="J22" s="17"/>
      <c r="K22" s="17"/>
      <c r="P22"/>
    </row>
    <row r="23" spans="2:16" ht="12.75">
      <c r="B23" s="17"/>
      <c r="C23" s="17"/>
      <c r="D23" s="17"/>
      <c r="E23" s="692"/>
      <c r="F23" s="693"/>
      <c r="G23" s="17"/>
      <c r="H23" s="17"/>
      <c r="I23" s="17"/>
      <c r="J23" s="17"/>
      <c r="K23" s="17"/>
      <c r="P23"/>
    </row>
    <row r="24" spans="2:16" ht="12.75">
      <c r="B24" s="17"/>
      <c r="C24" s="17"/>
      <c r="D24" s="17"/>
      <c r="E24" s="694"/>
      <c r="F24" s="695"/>
      <c r="G24" s="17"/>
      <c r="H24" s="17"/>
      <c r="I24" s="17"/>
      <c r="J24" s="17"/>
      <c r="K24" s="17"/>
      <c r="P24"/>
    </row>
    <row r="25" spans="1:16" ht="13.5" thickBot="1">
      <c r="A25" s="65"/>
      <c r="B25" s="17"/>
      <c r="C25" s="17"/>
      <c r="D25" s="17"/>
      <c r="E25" s="696"/>
      <c r="F25" s="697"/>
      <c r="G25" s="17"/>
      <c r="H25" s="17"/>
      <c r="I25" s="17"/>
      <c r="J25" s="17"/>
      <c r="K25" s="17"/>
      <c r="P25"/>
    </row>
    <row r="26" spans="2:16" ht="12.75">
      <c r="B26" s="17"/>
      <c r="C26" s="17"/>
      <c r="D26" s="17"/>
      <c r="E26" s="17"/>
      <c r="F26" s="17"/>
      <c r="G26" s="17"/>
      <c r="H26" s="17"/>
      <c r="I26" s="17"/>
      <c r="J26" s="17"/>
      <c r="K26" s="17"/>
      <c r="P26"/>
    </row>
    <row r="27" spans="1:16" ht="12.75">
      <c r="A27"/>
      <c r="B27" s="17"/>
      <c r="C27" s="17"/>
      <c r="D27" s="17"/>
      <c r="E27" s="17"/>
      <c r="F27" s="17"/>
      <c r="G27" s="17"/>
      <c r="H27" s="17"/>
      <c r="I27" s="17"/>
      <c r="J27" s="17"/>
      <c r="K27" s="17"/>
      <c r="P27"/>
    </row>
    <row r="28" spans="2:16" ht="12.75">
      <c r="B28" s="17"/>
      <c r="C28" s="17"/>
      <c r="D28" s="17"/>
      <c r="E28" s="17"/>
      <c r="F28" s="17"/>
      <c r="G28" s="17"/>
      <c r="H28" s="17"/>
      <c r="I28" s="17"/>
      <c r="J28" s="17"/>
      <c r="K28" s="17"/>
      <c r="P28"/>
    </row>
    <row r="29" spans="2:16" ht="12.75">
      <c r="B29" s="17"/>
      <c r="C29" s="17"/>
      <c r="D29" s="17"/>
      <c r="E29" s="17"/>
      <c r="F29" s="17"/>
      <c r="G29" s="17"/>
      <c r="H29" s="17"/>
      <c r="I29" s="17"/>
      <c r="J29" s="17"/>
      <c r="K29" s="17"/>
      <c r="P29"/>
    </row>
    <row r="30" spans="1:16" ht="12.75">
      <c r="A30"/>
      <c r="K30" s="17"/>
      <c r="P30"/>
    </row>
    <row r="31" spans="1:16" ht="12.75">
      <c r="A31"/>
      <c r="K31" s="17"/>
      <c r="P31"/>
    </row>
    <row r="32" spans="1:16" ht="12.75">
      <c r="A32"/>
      <c r="K32" s="17"/>
      <c r="P32"/>
    </row>
    <row r="33" spans="1:16" ht="12.75">
      <c r="A33"/>
      <c r="K33" s="17"/>
      <c r="P33"/>
    </row>
    <row r="34" spans="1:16" ht="12.75">
      <c r="A34"/>
      <c r="K34" s="17"/>
      <c r="P34"/>
    </row>
    <row r="35" spans="1:16" ht="12.75">
      <c r="A35"/>
      <c r="K35" s="17"/>
      <c r="P35"/>
    </row>
    <row r="36" spans="1:16" ht="12.75">
      <c r="A36"/>
      <c r="K36" s="17"/>
      <c r="P36"/>
    </row>
    <row r="37" spans="1:16" ht="12.75">
      <c r="A37"/>
      <c r="K37" s="17"/>
      <c r="P37"/>
    </row>
    <row r="38" spans="1:16" ht="12.75">
      <c r="A38"/>
      <c r="K38" s="17"/>
      <c r="P38"/>
    </row>
    <row r="39" spans="1:16" ht="12.75">
      <c r="A39"/>
      <c r="K39" s="17"/>
      <c r="P39"/>
    </row>
    <row r="40" spans="1:16" ht="12.75">
      <c r="A40"/>
      <c r="K40" s="17"/>
      <c r="P40"/>
    </row>
    <row r="41" spans="1:16" ht="12.75">
      <c r="A41"/>
      <c r="K41" s="17"/>
      <c r="P41"/>
    </row>
    <row r="42" spans="1:16" ht="12.75">
      <c r="A42"/>
      <c r="K42" s="17"/>
      <c r="P42"/>
    </row>
    <row r="43" spans="1:16" ht="12.75">
      <c r="A43"/>
      <c r="K43" s="17"/>
      <c r="P43"/>
    </row>
    <row r="44" spans="1:16" ht="12.75">
      <c r="A44"/>
      <c r="K44" s="17"/>
      <c r="P44"/>
    </row>
  </sheetData>
  <mergeCells count="13">
    <mergeCell ref="E7:F9"/>
    <mergeCell ref="B12:B14"/>
    <mergeCell ref="B15:B17"/>
    <mergeCell ref="E23:F25"/>
    <mergeCell ref="E10:F10"/>
    <mergeCell ref="B6:B8"/>
    <mergeCell ref="B9:B11"/>
    <mergeCell ref="I3:J3"/>
    <mergeCell ref="A1:J1"/>
    <mergeCell ref="A3:B3"/>
    <mergeCell ref="C3:D3"/>
    <mergeCell ref="E3:F3"/>
    <mergeCell ref="G3:H3"/>
  </mergeCells>
  <printOptions/>
  <pageMargins left="0.48" right="0.5" top="1" bottom="1" header="0.5" footer="0.5"/>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tabColor indexed="14"/>
    <pageSetUpPr fitToPage="1"/>
  </sheetPr>
  <dimension ref="A1:G31"/>
  <sheetViews>
    <sheetView workbookViewId="0" topLeftCell="A1">
      <selection activeCell="A1" sqref="A1"/>
    </sheetView>
  </sheetViews>
  <sheetFormatPr defaultColWidth="9.140625" defaultRowHeight="12.75"/>
  <cols>
    <col min="1" max="2" width="25.7109375" style="0" customWidth="1"/>
    <col min="3" max="4" width="13.28125" style="0" customWidth="1"/>
    <col min="5" max="5" width="25.7109375" style="0" customWidth="1"/>
    <col min="6" max="7" width="13.28125" style="0" customWidth="1"/>
  </cols>
  <sheetData>
    <row r="1" spans="1:7" s="13" customFormat="1" ht="15.75">
      <c r="A1" s="369" t="s">
        <v>26</v>
      </c>
      <c r="B1" s="370" t="s">
        <v>560</v>
      </c>
      <c r="C1" s="700" t="s">
        <v>279</v>
      </c>
      <c r="D1" s="700"/>
      <c r="E1" s="370" t="s">
        <v>561</v>
      </c>
      <c r="F1" s="700" t="s">
        <v>40</v>
      </c>
      <c r="G1" s="701"/>
    </row>
    <row r="2" spans="1:7" s="373" customFormat="1" ht="26.25" thickBot="1">
      <c r="A2" s="371" t="s">
        <v>562</v>
      </c>
      <c r="B2" s="372" t="s">
        <v>563</v>
      </c>
      <c r="C2" s="702" t="s">
        <v>564</v>
      </c>
      <c r="D2" s="702"/>
      <c r="E2" s="372" t="s">
        <v>565</v>
      </c>
      <c r="F2" s="702" t="s">
        <v>566</v>
      </c>
      <c r="G2" s="703"/>
    </row>
    <row r="3" spans="1:7" s="266" customFormat="1" ht="12.75">
      <c r="A3" s="374"/>
      <c r="B3" s="375"/>
      <c r="C3" s="375" t="s">
        <v>567</v>
      </c>
      <c r="D3" s="375"/>
      <c r="E3" s="375"/>
      <c r="F3" s="375" t="s">
        <v>567</v>
      </c>
      <c r="G3" s="376"/>
    </row>
    <row r="4" spans="1:7" s="266" customFormat="1" ht="12.75">
      <c r="A4" s="377"/>
      <c r="B4" s="378"/>
      <c r="C4" s="378"/>
      <c r="D4" s="378"/>
      <c r="E4" s="378"/>
      <c r="F4" s="378"/>
      <c r="G4" s="379"/>
    </row>
    <row r="5" spans="1:7" s="266" customFormat="1" ht="12.75">
      <c r="A5" s="377"/>
      <c r="B5" s="378"/>
      <c r="C5" s="378"/>
      <c r="D5" s="378"/>
      <c r="E5" s="378"/>
      <c r="F5" s="378"/>
      <c r="G5" s="379"/>
    </row>
    <row r="6" spans="1:7" s="266" customFormat="1" ht="12.75">
      <c r="A6" s="377"/>
      <c r="B6" s="378"/>
      <c r="C6" s="378"/>
      <c r="D6" s="378"/>
      <c r="E6" s="378"/>
      <c r="F6" s="378"/>
      <c r="G6" s="379"/>
    </row>
    <row r="7" spans="1:7" s="266" customFormat="1" ht="12.75">
      <c r="A7" s="377"/>
      <c r="B7" s="378"/>
      <c r="C7" s="378"/>
      <c r="D7" s="378"/>
      <c r="E7" s="378"/>
      <c r="F7" s="378"/>
      <c r="G7" s="379"/>
    </row>
    <row r="8" spans="1:7" s="266" customFormat="1" ht="12.75">
      <c r="A8" s="377"/>
      <c r="B8" s="378"/>
      <c r="C8" s="378"/>
      <c r="D8" s="378"/>
      <c r="E8" s="378"/>
      <c r="F8" s="378"/>
      <c r="G8" s="379"/>
    </row>
    <row r="9" spans="1:7" s="266" customFormat="1" ht="12.75">
      <c r="A9" s="377"/>
      <c r="B9" s="378"/>
      <c r="C9" s="378"/>
      <c r="D9" s="378"/>
      <c r="E9" s="378"/>
      <c r="F9" s="378"/>
      <c r="G9" s="379"/>
    </row>
    <row r="10" spans="1:7" s="266" customFormat="1" ht="12.75">
      <c r="A10" s="377"/>
      <c r="B10" s="378"/>
      <c r="C10" s="378"/>
      <c r="D10" s="378"/>
      <c r="E10" s="378"/>
      <c r="F10" s="378"/>
      <c r="G10" s="379"/>
    </row>
    <row r="11" spans="1:7" s="266" customFormat="1" ht="12.75">
      <c r="A11" s="377"/>
      <c r="B11" s="378"/>
      <c r="C11" s="378"/>
      <c r="D11" s="378"/>
      <c r="E11" s="378"/>
      <c r="F11" s="378"/>
      <c r="G11" s="379"/>
    </row>
    <row r="12" spans="1:7" s="266" customFormat="1" ht="12.75">
      <c r="A12" s="377"/>
      <c r="B12" s="378"/>
      <c r="C12" s="378"/>
      <c r="D12" s="378"/>
      <c r="E12" s="378"/>
      <c r="F12" s="378"/>
      <c r="G12" s="379"/>
    </row>
    <row r="13" spans="1:7" s="266" customFormat="1" ht="12.75">
      <c r="A13" s="377"/>
      <c r="B13" s="378"/>
      <c r="C13" s="378"/>
      <c r="D13" s="378"/>
      <c r="E13" s="378"/>
      <c r="F13" s="378"/>
      <c r="G13" s="379"/>
    </row>
    <row r="14" spans="1:7" s="266" customFormat="1" ht="12.75">
      <c r="A14" s="377"/>
      <c r="B14" s="378"/>
      <c r="C14" s="378"/>
      <c r="D14" s="378"/>
      <c r="E14" s="378"/>
      <c r="F14" s="378"/>
      <c r="G14" s="379"/>
    </row>
    <row r="15" spans="1:7" s="266" customFormat="1" ht="12.75">
      <c r="A15" s="377"/>
      <c r="B15" s="378"/>
      <c r="C15" s="378"/>
      <c r="D15" s="378"/>
      <c r="E15" s="378"/>
      <c r="F15" s="378"/>
      <c r="G15" s="379"/>
    </row>
    <row r="16" spans="1:7" s="266" customFormat="1" ht="12.75">
      <c r="A16" s="377"/>
      <c r="B16" s="378"/>
      <c r="C16" s="378"/>
      <c r="D16" s="378"/>
      <c r="E16" s="378"/>
      <c r="F16" s="378"/>
      <c r="G16" s="379"/>
    </row>
    <row r="17" spans="1:7" s="266" customFormat="1" ht="12.75">
      <c r="A17" s="377"/>
      <c r="B17" s="378"/>
      <c r="C17" s="378"/>
      <c r="D17" s="378"/>
      <c r="E17" s="378"/>
      <c r="F17" s="378"/>
      <c r="G17" s="379"/>
    </row>
    <row r="18" spans="1:7" s="266" customFormat="1" ht="12.75">
      <c r="A18" s="377"/>
      <c r="B18" s="378"/>
      <c r="C18" s="378"/>
      <c r="D18" s="378"/>
      <c r="E18" s="378"/>
      <c r="F18" s="378"/>
      <c r="G18" s="379"/>
    </row>
    <row r="19" spans="1:7" s="266" customFormat="1" ht="12.75">
      <c r="A19" s="377"/>
      <c r="B19" s="378"/>
      <c r="C19" s="378"/>
      <c r="D19" s="378"/>
      <c r="E19" s="378"/>
      <c r="F19" s="378"/>
      <c r="G19" s="379"/>
    </row>
    <row r="20" spans="1:7" s="266" customFormat="1" ht="12.75">
      <c r="A20" s="377"/>
      <c r="B20" s="378"/>
      <c r="C20" s="378"/>
      <c r="D20" s="378"/>
      <c r="E20" s="378"/>
      <c r="F20" s="378"/>
      <c r="G20" s="379"/>
    </row>
    <row r="21" spans="1:7" s="266" customFormat="1" ht="12.75">
      <c r="A21" s="377"/>
      <c r="B21" s="378"/>
      <c r="C21" s="378"/>
      <c r="D21" s="378"/>
      <c r="E21" s="378"/>
      <c r="F21" s="378"/>
      <c r="G21" s="379"/>
    </row>
    <row r="22" spans="1:7" s="266" customFormat="1" ht="12.75">
      <c r="A22" s="377"/>
      <c r="B22" s="378"/>
      <c r="C22" s="378"/>
      <c r="D22" s="378"/>
      <c r="E22" s="378"/>
      <c r="F22" s="378"/>
      <c r="G22" s="379"/>
    </row>
    <row r="23" spans="1:7" s="266" customFormat="1" ht="12.75">
      <c r="A23" s="377"/>
      <c r="B23" s="378"/>
      <c r="C23" s="378"/>
      <c r="D23" s="378"/>
      <c r="E23" s="378"/>
      <c r="F23" s="378"/>
      <c r="G23" s="379"/>
    </row>
    <row r="24" spans="1:7" s="266" customFormat="1" ht="12.75">
      <c r="A24" s="377"/>
      <c r="B24" s="378"/>
      <c r="C24" s="378"/>
      <c r="D24" s="378"/>
      <c r="E24" s="378"/>
      <c r="F24" s="378"/>
      <c r="G24" s="379"/>
    </row>
    <row r="25" spans="1:7" s="266" customFormat="1" ht="12.75">
      <c r="A25" s="377"/>
      <c r="B25" s="378"/>
      <c r="C25" s="378"/>
      <c r="D25" s="378"/>
      <c r="E25" s="378"/>
      <c r="F25" s="378"/>
      <c r="G25" s="379"/>
    </row>
    <row r="26" spans="1:7" s="266" customFormat="1" ht="12.75">
      <c r="A26" s="377"/>
      <c r="B26" s="378"/>
      <c r="C26" s="378"/>
      <c r="D26" s="378"/>
      <c r="E26" s="378"/>
      <c r="F26" s="378"/>
      <c r="G26" s="379"/>
    </row>
    <row r="27" spans="1:7" s="266" customFormat="1" ht="12.75">
      <c r="A27" s="377"/>
      <c r="B27" s="378"/>
      <c r="C27" s="378"/>
      <c r="D27" s="378"/>
      <c r="E27" s="378"/>
      <c r="F27" s="378"/>
      <c r="G27" s="379"/>
    </row>
    <row r="28" spans="1:7" s="266" customFormat="1" ht="12.75">
      <c r="A28" s="377"/>
      <c r="B28" s="378"/>
      <c r="C28" s="378"/>
      <c r="D28" s="378"/>
      <c r="E28" s="378"/>
      <c r="F28" s="378"/>
      <c r="G28" s="379"/>
    </row>
    <row r="29" spans="1:7" s="266" customFormat="1" ht="12.75">
      <c r="A29" s="377"/>
      <c r="B29" s="378"/>
      <c r="C29" s="378"/>
      <c r="D29" s="378"/>
      <c r="E29" s="378"/>
      <c r="F29" s="378"/>
      <c r="G29" s="379"/>
    </row>
    <row r="30" spans="1:7" s="266" customFormat="1" ht="12.75">
      <c r="A30" s="377"/>
      <c r="B30" s="378"/>
      <c r="C30" s="378"/>
      <c r="D30" s="378"/>
      <c r="E30" s="378"/>
      <c r="F30" s="378"/>
      <c r="G30" s="379"/>
    </row>
    <row r="31" spans="1:7" s="266" customFormat="1" ht="13.5" thickBot="1">
      <c r="A31" s="380"/>
      <c r="B31" s="381"/>
      <c r="C31" s="381"/>
      <c r="D31" s="381"/>
      <c r="E31" s="381"/>
      <c r="F31" s="381"/>
      <c r="G31" s="382"/>
    </row>
  </sheetData>
  <mergeCells count="4">
    <mergeCell ref="C1:D1"/>
    <mergeCell ref="F1:G1"/>
    <mergeCell ref="C2:D2"/>
    <mergeCell ref="F2:G2"/>
  </mergeCells>
  <printOptions/>
  <pageMargins left="0.75" right="0.75" top="1" bottom="1" header="0.5" footer="0.5"/>
  <pageSetup fitToHeight="1" fitToWidth="1" horizontalDpi="300" verticalDpi="300" orientation="landscape" scale="9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H33"/>
  <sheetViews>
    <sheetView zoomScale="75" zoomScaleNormal="75" workbookViewId="0" topLeftCell="A1">
      <selection activeCell="N35" sqref="N35"/>
    </sheetView>
  </sheetViews>
  <sheetFormatPr defaultColWidth="9.140625" defaultRowHeight="12.75"/>
  <cols>
    <col min="2" max="2" width="31.7109375" style="0" customWidth="1"/>
    <col min="3" max="3" width="11.140625" style="0" customWidth="1"/>
    <col min="4" max="4" width="12.00390625" style="0" customWidth="1"/>
    <col min="5" max="5" width="10.8515625" style="0" customWidth="1"/>
    <col min="6" max="6" width="10.28125" style="0" customWidth="1"/>
    <col min="8" max="8" width="10.7109375" style="0" customWidth="1"/>
  </cols>
  <sheetData>
    <row r="1" spans="1:8" ht="18.75">
      <c r="A1" s="677" t="s">
        <v>304</v>
      </c>
      <c r="B1" s="677"/>
      <c r="C1" s="677"/>
      <c r="D1" s="677"/>
      <c r="E1" s="677"/>
      <c r="F1" s="677"/>
      <c r="G1" s="677"/>
      <c r="H1" s="677"/>
    </row>
    <row r="2" spans="3:6" ht="15.75">
      <c r="C2" s="196"/>
      <c r="F2" s="197"/>
    </row>
    <row r="3" spans="1:3" ht="15.75">
      <c r="A3" t="s">
        <v>305</v>
      </c>
      <c r="C3" s="196"/>
    </row>
    <row r="4" ht="12.75">
      <c r="A4" t="s">
        <v>306</v>
      </c>
    </row>
    <row r="6" ht="13.5" thickBot="1"/>
    <row r="7" spans="1:8" ht="12.75">
      <c r="A7" s="198" t="s">
        <v>307</v>
      </c>
      <c r="B7" s="198" t="s">
        <v>48</v>
      </c>
      <c r="C7" s="198" t="s">
        <v>308</v>
      </c>
      <c r="D7" s="198" t="s">
        <v>309</v>
      </c>
      <c r="E7" s="198" t="s">
        <v>310</v>
      </c>
      <c r="F7" s="198" t="s">
        <v>311</v>
      </c>
      <c r="G7" s="198" t="s">
        <v>312</v>
      </c>
      <c r="H7" s="198" t="s">
        <v>313</v>
      </c>
    </row>
    <row r="8" spans="1:8" ht="12.75">
      <c r="A8" s="199"/>
      <c r="B8" s="199"/>
      <c r="C8" s="199" t="s">
        <v>314</v>
      </c>
      <c r="D8" s="199" t="s">
        <v>315</v>
      </c>
      <c r="E8" s="199" t="s">
        <v>316</v>
      </c>
      <c r="F8" s="199" t="s">
        <v>315</v>
      </c>
      <c r="G8" s="199" t="s">
        <v>317</v>
      </c>
      <c r="H8" s="199" t="s">
        <v>318</v>
      </c>
    </row>
    <row r="9" spans="1:8" ht="13.5" thickBot="1">
      <c r="A9" s="200" t="s">
        <v>319</v>
      </c>
      <c r="B9" s="200" t="s">
        <v>320</v>
      </c>
      <c r="C9" s="200" t="s">
        <v>321</v>
      </c>
      <c r="D9" s="200" t="s">
        <v>322</v>
      </c>
      <c r="E9" s="200" t="s">
        <v>323</v>
      </c>
      <c r="F9" s="200" t="s">
        <v>324</v>
      </c>
      <c r="G9" s="200" t="s">
        <v>325</v>
      </c>
      <c r="H9" s="200" t="s">
        <v>326</v>
      </c>
    </row>
    <row r="10" spans="1:8" ht="12.75">
      <c r="A10" s="198"/>
      <c r="B10" s="198"/>
      <c r="C10" s="198"/>
      <c r="D10" s="198"/>
      <c r="E10" s="198"/>
      <c r="F10" s="198"/>
      <c r="G10" s="198"/>
      <c r="H10" s="198"/>
    </row>
    <row r="11" spans="1:8" ht="12.75">
      <c r="A11" s="199"/>
      <c r="B11" s="199"/>
      <c r="C11" s="199"/>
      <c r="D11" s="199"/>
      <c r="E11" s="199"/>
      <c r="F11" s="199"/>
      <c r="G11" s="199"/>
      <c r="H11" s="199"/>
    </row>
    <row r="12" spans="1:8" ht="12.75">
      <c r="A12" s="199"/>
      <c r="B12" s="199"/>
      <c r="C12" s="199"/>
      <c r="D12" s="199"/>
      <c r="E12" s="199"/>
      <c r="F12" s="199"/>
      <c r="G12" s="199"/>
      <c r="H12" s="199"/>
    </row>
    <row r="13" spans="1:8" ht="12.75">
      <c r="A13" s="199"/>
      <c r="B13" s="199"/>
      <c r="C13" s="199"/>
      <c r="D13" s="199"/>
      <c r="E13" s="199"/>
      <c r="F13" s="199"/>
      <c r="G13" s="199"/>
      <c r="H13" s="199"/>
    </row>
    <row r="14" spans="1:8" ht="12.75">
      <c r="A14" s="199"/>
      <c r="B14" s="199"/>
      <c r="C14" s="199"/>
      <c r="D14" s="199"/>
      <c r="E14" s="199"/>
      <c r="F14" s="199"/>
      <c r="G14" s="199"/>
      <c r="H14" s="199"/>
    </row>
    <row r="15" spans="1:8" ht="12.75">
      <c r="A15" s="199"/>
      <c r="B15" s="199"/>
      <c r="C15" s="199"/>
      <c r="D15" s="199"/>
      <c r="E15" s="199"/>
      <c r="F15" s="199"/>
      <c r="G15" s="199"/>
      <c r="H15" s="199"/>
    </row>
    <row r="16" spans="1:8" ht="12.75">
      <c r="A16" s="199"/>
      <c r="B16" s="199"/>
      <c r="C16" s="199"/>
      <c r="D16" s="199"/>
      <c r="E16" s="199"/>
      <c r="F16" s="199"/>
      <c r="G16" s="199"/>
      <c r="H16" s="199"/>
    </row>
    <row r="17" spans="1:8" ht="12.75">
      <c r="A17" s="199"/>
      <c r="B17" s="199"/>
      <c r="C17" s="199"/>
      <c r="D17" s="199"/>
      <c r="E17" s="199"/>
      <c r="F17" s="199"/>
      <c r="G17" s="199"/>
      <c r="H17" s="199"/>
    </row>
    <row r="18" spans="1:8" ht="12.75">
      <c r="A18" s="199"/>
      <c r="B18" s="199"/>
      <c r="C18" s="199"/>
      <c r="D18" s="199"/>
      <c r="E18" s="199"/>
      <c r="F18" s="199"/>
      <c r="G18" s="199"/>
      <c r="H18" s="199"/>
    </row>
    <row r="19" spans="1:8" ht="12.75">
      <c r="A19" s="199"/>
      <c r="B19" s="199"/>
      <c r="C19" s="199"/>
      <c r="D19" s="199"/>
      <c r="E19" s="199"/>
      <c r="F19" s="199"/>
      <c r="G19" s="199"/>
      <c r="H19" s="199"/>
    </row>
    <row r="20" spans="1:8" ht="12.75">
      <c r="A20" s="199"/>
      <c r="B20" s="199"/>
      <c r="C20" s="199"/>
      <c r="D20" s="199"/>
      <c r="E20" s="199"/>
      <c r="F20" s="199"/>
      <c r="G20" s="199"/>
      <c r="H20" s="199"/>
    </row>
    <row r="21" spans="1:8" ht="12.75">
      <c r="A21" s="199"/>
      <c r="B21" s="199"/>
      <c r="C21" s="199"/>
      <c r="D21" s="199"/>
      <c r="E21" s="199"/>
      <c r="F21" s="199"/>
      <c r="G21" s="199"/>
      <c r="H21" s="199"/>
    </row>
    <row r="22" spans="1:8" ht="12.75">
      <c r="A22" s="199"/>
      <c r="B22" s="199"/>
      <c r="C22" s="199"/>
      <c r="D22" s="199"/>
      <c r="E22" s="199"/>
      <c r="F22" s="199"/>
      <c r="G22" s="199"/>
      <c r="H22" s="199"/>
    </row>
    <row r="23" spans="1:8" ht="12.75">
      <c r="A23" s="199"/>
      <c r="B23" s="199"/>
      <c r="C23" s="199"/>
      <c r="D23" s="199"/>
      <c r="E23" s="199"/>
      <c r="F23" s="199"/>
      <c r="G23" s="199"/>
      <c r="H23" s="199"/>
    </row>
    <row r="24" spans="1:8" ht="12.75">
      <c r="A24" s="199"/>
      <c r="B24" s="199"/>
      <c r="C24" s="199"/>
      <c r="D24" s="199"/>
      <c r="E24" s="199"/>
      <c r="F24" s="199"/>
      <c r="G24" s="199"/>
      <c r="H24" s="199"/>
    </row>
    <row r="25" spans="1:8" ht="12.75">
      <c r="A25" s="199"/>
      <c r="B25" s="199"/>
      <c r="C25" s="199"/>
      <c r="D25" s="199"/>
      <c r="E25" s="199"/>
      <c r="F25" s="199"/>
      <c r="G25" s="199"/>
      <c r="H25" s="199"/>
    </row>
    <row r="26" spans="1:8" ht="12.75">
      <c r="A26" s="199"/>
      <c r="B26" s="199"/>
      <c r="C26" s="199"/>
      <c r="D26" s="199"/>
      <c r="E26" s="199"/>
      <c r="F26" s="199"/>
      <c r="G26" s="199"/>
      <c r="H26" s="199"/>
    </row>
    <row r="27" spans="1:8" ht="12.75">
      <c r="A27" s="199"/>
      <c r="B27" s="199"/>
      <c r="C27" s="199"/>
      <c r="D27" s="199"/>
      <c r="E27" s="199"/>
      <c r="F27" s="199"/>
      <c r="G27" s="199"/>
      <c r="H27" s="199"/>
    </row>
    <row r="28" spans="1:8" ht="13.5" thickBot="1">
      <c r="A28" s="199"/>
      <c r="B28" s="199"/>
      <c r="C28" s="199"/>
      <c r="D28" s="199"/>
      <c r="E28" s="199"/>
      <c r="F28" s="199"/>
      <c r="G28" s="199"/>
      <c r="H28" s="199"/>
    </row>
    <row r="29" spans="1:8" ht="12.75">
      <c r="A29" s="198" t="s">
        <v>327</v>
      </c>
      <c r="B29" s="198"/>
      <c r="C29" s="198"/>
      <c r="D29" s="198"/>
      <c r="E29" s="198"/>
      <c r="F29" s="198"/>
      <c r="G29" s="198"/>
      <c r="H29" s="198"/>
    </row>
    <row r="30" spans="1:8" ht="13.5" thickBot="1">
      <c r="A30" s="201"/>
      <c r="B30" s="201"/>
      <c r="C30" s="201"/>
      <c r="D30" s="201"/>
      <c r="E30" s="201"/>
      <c r="F30" s="201"/>
      <c r="G30" s="201"/>
      <c r="H30" s="201"/>
    </row>
    <row r="33" ht="12.75">
      <c r="A33" s="197"/>
    </row>
  </sheetData>
  <mergeCells count="1">
    <mergeCell ref="A1:H1"/>
  </mergeCells>
  <printOptions/>
  <pageMargins left="0.75" right="0.75" top="1" bottom="1" header="0.5" footer="0.5"/>
  <pageSetup fitToHeight="1" fitToWidth="1" horizontalDpi="600" verticalDpi="600" orientation="landscape" scale="94" r:id="rId1"/>
</worksheet>
</file>

<file path=xl/worksheets/sheet9.xml><?xml version="1.0" encoding="utf-8"?>
<worksheet xmlns="http://schemas.openxmlformats.org/spreadsheetml/2006/main" xmlns:r="http://schemas.openxmlformats.org/officeDocument/2006/relationships">
  <sheetPr>
    <tabColor indexed="44"/>
  </sheetPr>
  <dimension ref="A1:A1"/>
  <sheetViews>
    <sheetView zoomScale="85" zoomScaleNormal="85"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www.faravesh.ir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Six Sigma Template Kit</dc:title>
  <dc:subject>Six Sigma Project </dc:subject>
  <dc:creator>Source: www.faravesh.ir </dc:creator>
  <cp:keywords/>
  <dc:description> </dc:description>
  <cp:lastModifiedBy>shailendra_singh</cp:lastModifiedBy>
  <cp:lastPrinted>2004-02-01T18:17:22Z</cp:lastPrinted>
  <dcterms:created xsi:type="dcterms:W3CDTF">2002-06-03T12:17:38Z</dcterms:created>
  <dcterms:modified xsi:type="dcterms:W3CDTF">2006-05-31T19:25:23Z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Dan Feliciano</vt:lpwstr>
  </property>
  <property fmtid="{D5CDD505-2E9C-101B-9397-08002B2CF9AE}" pid="3" name="Purpose">
    <vt:lpwstr>Six Sigma Worksheets &amp; aids</vt:lpwstr>
  </property>
  <property fmtid="{D5CDD505-2E9C-101B-9397-08002B2CF9AE}" pid="4" name="Source">
    <vt:lpwstr>Various Six Sigma Materials</vt:lpwstr>
  </property>
  <property fmtid="{D5CDD505-2E9C-101B-9397-08002B2CF9AE}" pid="5" name="Telephone number">
    <vt:lpwstr>(860) 644-9493</vt:lpwstr>
  </property>
</Properties>
</file>