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1520" windowHeight="6735" activeTab="0"/>
  </bookViews>
  <sheets>
    <sheet name="IP valuation intro." sheetId="1" r:id="rId1"/>
    <sheet name="Valuation" sheetId="2" r:id="rId2"/>
    <sheet name="Discount rate" sheetId="3" r:id="rId3"/>
    <sheet name="Standard royalty rates" sheetId="4" r:id="rId4"/>
    <sheet name="Royalty rate  factors" sheetId="5" r:id="rId5"/>
  </sheets>
  <definedNames>
    <definedName name="_xlnm.Print_Area" localSheetId="2">'Discount rate'!$A$1:$D$13</definedName>
    <definedName name="_xlnm.Print_Area" localSheetId="0">'IP valuation intro.'!$A$1:$L$18</definedName>
    <definedName name="_xlnm.Print_Area" localSheetId="4">'Royalty rate  factors'!$A$1:$B$26</definedName>
    <definedName name="_xlnm.Print_Area" localSheetId="3">'Standard royalty rates'!$A$1:$E$83</definedName>
    <definedName name="_xlnm.Print_Area" localSheetId="1">'Valuation'!$A$1:$L$54</definedName>
  </definedNames>
  <calcPr fullCalcOnLoad="1"/>
</workbook>
</file>

<file path=xl/comments2.xml><?xml version="1.0" encoding="utf-8"?>
<comments xmlns="http://schemas.openxmlformats.org/spreadsheetml/2006/main">
  <authors>
    <author>s1032766</author>
    <author>test</author>
  </authors>
  <commentList>
    <comment ref="C9" authorId="0">
      <text>
        <r>
          <rPr>
            <b/>
            <sz val="10"/>
            <rFont val="Arial"/>
            <family val="2"/>
          </rPr>
          <t>This is the "profit before interest and tax" as a percentage of turnover</t>
        </r>
      </text>
    </comment>
    <comment ref="C11" authorId="0">
      <text>
        <r>
          <rPr>
            <b/>
            <sz val="10"/>
            <rFont val="Arial"/>
            <family val="2"/>
          </rPr>
          <t xml:space="preserve">Compare driver of IP asset valued compared to role of other IP assets.
Identify all IP used by the company (excluding licensed IP), ie know-how, patents, trademarks, designs, copyright and determine a weighting for each of these IP assets, having regard to its role as a driver of sales and profits. Then include only the portion of the weighting attributable to the IP asset(s) valued.
For example: </t>
        </r>
        <r>
          <rPr>
            <sz val="10"/>
            <rFont val="Arial"/>
            <family val="2"/>
          </rPr>
          <t>The company uses know-how, patents and trademarks, weighted 10%, 60% and 40% respectively. If only the know-how and patents are being valued, input 70% in this field.</t>
        </r>
      </text>
    </comment>
    <comment ref="C10" authorId="0">
      <text>
        <r>
          <rPr>
            <b/>
            <sz val="10"/>
            <rFont val="Arial"/>
            <family val="2"/>
          </rPr>
          <t>Rule of thumb: 20-33% PBIT, depending on the basket of IP</t>
        </r>
      </text>
    </comment>
    <comment ref="E12" authorId="0">
      <text>
        <r>
          <rPr>
            <b/>
            <sz val="10"/>
            <rFont val="Arial"/>
            <family val="2"/>
          </rPr>
          <t>To override calculated royalty, ensure that the tickbox is ticked. See comparable royalty tab</t>
        </r>
      </text>
    </comment>
    <comment ref="C14" authorId="1">
      <text>
        <r>
          <rPr>
            <b/>
            <sz val="10"/>
            <rFont val="Arial"/>
            <family val="2"/>
          </rPr>
          <t>See Discount Rate tab</t>
        </r>
      </text>
    </comment>
  </commentList>
</comments>
</file>

<file path=xl/sharedStrings.xml><?xml version="1.0" encoding="utf-8"?>
<sst xmlns="http://schemas.openxmlformats.org/spreadsheetml/2006/main" count="198" uniqueCount="191">
  <si>
    <t>Disclaimer:</t>
  </si>
  <si>
    <t>The valuation determined using this model is not endorsed by MyPatent</t>
  </si>
  <si>
    <t>The public is free to use this model at their own risk and no reliance is placed upon MyPatent</t>
  </si>
  <si>
    <t>This is a free valuation tool. MyPatent does not confirm the correctness of the inputs or the appropriateness of this valuation methodology</t>
  </si>
  <si>
    <t>Discount rate</t>
  </si>
  <si>
    <t>This is a basic valuation model. Various features in the proprietary model developed by Sibanda &amp; Zantwijk attorneys have been de-activated</t>
  </si>
  <si>
    <t>Company:</t>
  </si>
  <si>
    <t>NPV of royalty stream:</t>
  </si>
  <si>
    <t>(Value)</t>
  </si>
  <si>
    <t>Base turnover in currency of choice</t>
  </si>
  <si>
    <t>Category</t>
  </si>
  <si>
    <t>Surveys</t>
  </si>
  <si>
    <t>Average Royalty</t>
  </si>
  <si>
    <t>Baby Goods</t>
  </si>
  <si>
    <t>Baked Goods</t>
  </si>
  <si>
    <t>Books - Softcover</t>
  </si>
  <si>
    <t>Books - Hardcover</t>
  </si>
  <si>
    <t>Child related</t>
  </si>
  <si>
    <t>Education Related</t>
  </si>
  <si>
    <t>Fast Food</t>
  </si>
  <si>
    <t>Furniture / Home Furnishes</t>
  </si>
  <si>
    <t>Government / University</t>
  </si>
  <si>
    <t>Healthcare Products / Equipment</t>
  </si>
  <si>
    <t>General Manufacturing</t>
  </si>
  <si>
    <t>Maintenance Services</t>
  </si>
  <si>
    <t>Music / Video</t>
  </si>
  <si>
    <t>Medical Equipment</t>
  </si>
  <si>
    <t>Novelties / Gifts</t>
  </si>
  <si>
    <t>Personnel Services</t>
  </si>
  <si>
    <t>Pharmaceuticals / Drugs</t>
  </si>
  <si>
    <t>Pre-Clinical</t>
  </si>
  <si>
    <t>Launched</t>
  </si>
  <si>
    <t>Diagnostic Products (e.g. monoclonal antibodies, DNA probes)</t>
  </si>
  <si>
    <t>Therapeutic Products (e.g. monoclonal antibodies, cloned factors)</t>
  </si>
  <si>
    <t>Animal Health Products</t>
  </si>
  <si>
    <t>Plant/Agriculture Products</t>
  </si>
  <si>
    <t>Printing</t>
  </si>
  <si>
    <t>Real Estate</t>
  </si>
  <si>
    <t>Sporting Goods</t>
  </si>
  <si>
    <t>Stationery / Paper</t>
  </si>
  <si>
    <t>Telecom / Communications</t>
  </si>
  <si>
    <t>Trademarks and Copyright</t>
  </si>
  <si>
    <t>Greeting Cards &amp; Giftwrap</t>
  </si>
  <si>
    <t>Household Items (cups, sheets, towels)</t>
  </si>
  <si>
    <t>Fabrics &amp; Apparel</t>
  </si>
  <si>
    <t>Posters &amp; Prints</t>
  </si>
  <si>
    <t>Toys &amp; Dolls</t>
  </si>
  <si>
    <t>Compiled using our database of 42 royalty surveys.</t>
  </si>
  <si>
    <t xml:space="preserve">Please note that royalties may be spread over a range from 0% to three times the "average royalty" and that the above average royalty </t>
  </si>
  <si>
    <t>Turnover</t>
  </si>
  <si>
    <t>Royalty payable</t>
  </si>
  <si>
    <t>Tax</t>
  </si>
  <si>
    <t>Profit after tax</t>
  </si>
  <si>
    <t>Real turnover</t>
  </si>
  <si>
    <t>Royalty rate</t>
  </si>
  <si>
    <t>Years</t>
  </si>
  <si>
    <t>Asset:</t>
  </si>
  <si>
    <t>2004/2005</t>
  </si>
  <si>
    <t>Year 1</t>
  </si>
  <si>
    <t>Year 2</t>
  </si>
  <si>
    <t>Year 3</t>
  </si>
  <si>
    <t>Year 4</t>
  </si>
  <si>
    <t>Year 5</t>
  </si>
  <si>
    <t>Year 6</t>
  </si>
  <si>
    <t>Year 7</t>
  </si>
  <si>
    <t>Year 9</t>
  </si>
  <si>
    <t>Year 8</t>
  </si>
  <si>
    <t>Year 10</t>
  </si>
  <si>
    <t>Projected growth</t>
  </si>
  <si>
    <t>For years 6 to 10 consider limiting growth to inflation + GDP growth</t>
  </si>
  <si>
    <t>Apportionment of royalty to asset valued</t>
  </si>
  <si>
    <t>Base date:</t>
  </si>
  <si>
    <t>Automotive</t>
  </si>
  <si>
    <t>Chemicals</t>
  </si>
  <si>
    <t>Computers</t>
  </si>
  <si>
    <t>Consumer Goods</t>
  </si>
  <si>
    <t>Electronics</t>
  </si>
  <si>
    <t>Energy &amp; Environment</t>
  </si>
  <si>
    <t>Food</t>
  </si>
  <si>
    <t>Internet</t>
  </si>
  <si>
    <t>Machine/Tools</t>
  </si>
  <si>
    <t>Media &amp; Entertainment</t>
  </si>
  <si>
    <t>Pharma &amp; Biotech</t>
  </si>
  <si>
    <t>Semiconductors</t>
  </si>
  <si>
    <t>Software</t>
  </si>
  <si>
    <t>Aerospace</t>
  </si>
  <si>
    <t>Apparel</t>
  </si>
  <si>
    <t>Biotechnology</t>
  </si>
  <si>
    <t>Distribution</t>
  </si>
  <si>
    <t>Entertainment</t>
  </si>
  <si>
    <t>Hospitality / Leisure</t>
  </si>
  <si>
    <t>Industrial Products</t>
  </si>
  <si>
    <t>Services</t>
  </si>
  <si>
    <t>Toys &amp; Games</t>
  </si>
  <si>
    <t>Useful economic life (yrs)</t>
  </si>
  <si>
    <t>Profits after tax (life)</t>
  </si>
  <si>
    <t>Year 11</t>
  </si>
  <si>
    <t>Year 12</t>
  </si>
  <si>
    <t>Year 13</t>
  </si>
  <si>
    <t>Year 14</t>
  </si>
  <si>
    <t>Year 15</t>
  </si>
  <si>
    <t>Year 16</t>
  </si>
  <si>
    <t>Year 17</t>
  </si>
  <si>
    <t>Year 18</t>
  </si>
  <si>
    <t>Year 19</t>
  </si>
  <si>
    <t>Year 20</t>
  </si>
  <si>
    <t>Trademark</t>
  </si>
  <si>
    <t>Average PBIT for period (as % of Turnover)</t>
  </si>
  <si>
    <t>Notional royalty as a % of PBIT</t>
  </si>
  <si>
    <t>The IP should have been around for more than 50 years to warrant a life of 15 years</t>
  </si>
  <si>
    <t>The IP should have been around for more than 100 years to warrant a life of 20 years</t>
  </si>
  <si>
    <t>Franchises</t>
  </si>
  <si>
    <t>Phase I</t>
  </si>
  <si>
    <t>Research Reagents (e.g. expression vector, cell culture, media supplements)</t>
  </si>
  <si>
    <t>Vaccines</t>
  </si>
  <si>
    <t>Publishing</t>
  </si>
  <si>
    <t>Building &amp; Construction</t>
  </si>
  <si>
    <t>Business Services</t>
  </si>
  <si>
    <t>Restaurants</t>
  </si>
  <si>
    <t>Retail</t>
  </si>
  <si>
    <t>Travel</t>
  </si>
  <si>
    <t xml:space="preserve">the royalties received by the proprietor for the licensing of the IP in suit, proving or tending to prove an established royalty; </t>
  </si>
  <si>
    <t xml:space="preserve">the rates paid by the licensee for the use of other IP comparable to the IP in suit; </t>
  </si>
  <si>
    <t xml:space="preserve">the nature and scope of the licence, as exclusive or non-exclusive; or as restricted or non-restricted in terms of territory or with respect to whom the manufactured product may be sold; </t>
  </si>
  <si>
    <t xml:space="preserve">the licensor's established policy and marketing program to maintain his IP monopoly by not licensing others to use the IP or by granting licences under special conditions designed to preserve that monopoly; </t>
  </si>
  <si>
    <t xml:space="preserve">the commercial relationship between the licensor and licensee, such as, whether they are competitors in the same territory in the same line of business; or whether they are inventor and promoter; </t>
  </si>
  <si>
    <t xml:space="preserve">the effect of selling the protected specialty in promoting sales of other products of the licensee; the existing value of the IP to the licensor as a generator of sales of his non-protected items; and the extent of such derivative or convoyed sales; </t>
  </si>
  <si>
    <t xml:space="preserve">the duration of the IP and the term of the licence; </t>
  </si>
  <si>
    <t xml:space="preserve">the established profitability of the product made under the IP; its commercial success; and its current popularity; </t>
  </si>
  <si>
    <t xml:space="preserve">the utility and advantages of the IP over the old modes or devices, if any, that had been used for working out similar results; </t>
  </si>
  <si>
    <t xml:space="preserve">the nature of the protected IP; the character of the commercial embodiment of it as owned and produced by the licensor; and the benefits to those who have used the IP; </t>
  </si>
  <si>
    <t xml:space="preserve">the extent to which the infringer has made use of the IP; and any evidence probative of the value of that use; </t>
  </si>
  <si>
    <t xml:space="preserve">the portion of the profit or of the selling price that may be customary in the particular business or in comparable businesses to allow for the use of the IP or analogous IP; </t>
  </si>
  <si>
    <t xml:space="preserve">the portion of the realisable profit that should be credited to the IP as distinguished from non-protected elements, the manufacturing process, business risks, or significant features or improvements added by the infringer; </t>
  </si>
  <si>
    <t xml:space="preserve">the opinion testimony of qualified experts; and </t>
  </si>
  <si>
    <t>the amount that a licensor and a licensee would have agreed upon if both had been reasonably and voluntarily trying to reach an agreement; that is, the amount which a prudent licensee - who desired, as a business proposition, to obtain a licence to manufacture and sell a particular article embodying the protected IP - would have been willing to pay as a royalty and yet be able to make a reasonable profit and which amount would have been acceptable by a prudent proprietor who was willing to grant a licence.</t>
  </si>
  <si>
    <t>Georgia-Pacific Corp v United States Plywood Corp</t>
  </si>
  <si>
    <t>Royalty rate factors</t>
  </si>
  <si>
    <t>Main factors:</t>
  </si>
  <si>
    <t>Strength of IP arsenal</t>
  </si>
  <si>
    <t>Monopoly granted by IP</t>
  </si>
  <si>
    <t>Degree to which IP drives sales / profits</t>
  </si>
  <si>
    <t>Other factors:</t>
  </si>
  <si>
    <t>Approximate values of hurdle rates</t>
  </si>
  <si>
    <t>(corresponds to a Treasury Bond of 7%)</t>
  </si>
  <si>
    <t>Risk</t>
  </si>
  <si>
    <t>Approximate hurdle rate</t>
  </si>
  <si>
    <t>"Risk free" such as building a duplicate plant to make more of a currently made and sold product in response to presently high demand</t>
  </si>
  <si>
    <t>Approximates corporate rate of borrowing, 10-18%</t>
  </si>
  <si>
    <t>"Very low risk", such as incremental improvements with a well-understood technology into making a product presently made and sold in response to existing demand</t>
  </si>
  <si>
    <t>15-20%; discernibly above the corporation's goals for return on investment to its shareholders</t>
  </si>
  <si>
    <t>"Low risk", such as making a product with new features using well-understood technology into a presently served and understood customer segment with evidence of demand for such features</t>
  </si>
  <si>
    <t>20-30%</t>
  </si>
  <si>
    <t>"Moderate risk", such as making a new product using well-understood technology to a customer segment presently served by other products made by the corporation and with evidence of demand for such a new product</t>
  </si>
  <si>
    <t>25-35%</t>
  </si>
  <si>
    <t>"High risk", such as making a new product using a not well-understood technology and marketing it to an existing segment or a well-understood technology to a new market segment</t>
  </si>
  <si>
    <t>30-40%</t>
  </si>
  <si>
    <t>"Very high risk", such as making a new product with new technology to a new segment</t>
  </si>
  <si>
    <t>35-45%</t>
  </si>
  <si>
    <t>"Extremely high risk", such as creating a startup company to go into the business of making a product no presently sold or even known to exist using unproven technologies</t>
  </si>
  <si>
    <t>50%-70% of even higher</t>
  </si>
  <si>
    <t>Diagnostics</t>
  </si>
  <si>
    <t>Accessories</t>
  </si>
  <si>
    <t>Domestics</t>
  </si>
  <si>
    <t>Footwear</t>
  </si>
  <si>
    <t>Housewares</t>
  </si>
  <si>
    <t>Income tax rate</t>
  </si>
  <si>
    <t>Phase II</t>
  </si>
  <si>
    <t>© MyPatent, Intangible Consulting (Pty) Ltd, 2007</t>
  </si>
  <si>
    <t>Intellectual property valuation model</t>
  </si>
  <si>
    <t>(Simple)</t>
  </si>
  <si>
    <t>By</t>
  </si>
  <si>
    <t>MyPatent</t>
  </si>
  <si>
    <t>Subject to disclaimers</t>
  </si>
  <si>
    <t>(www.mypatent.co.za)</t>
  </si>
  <si>
    <t>Year1</t>
  </si>
  <si>
    <t>Currency</t>
  </si>
  <si>
    <t>Rands</t>
  </si>
  <si>
    <t>rates should only be used to support royalty rates determined using first principles. (see www.zaiplaw.co.za)</t>
  </si>
  <si>
    <t>Ballpark royalty rates</t>
  </si>
  <si>
    <t>For valuation services using our proprietary comprehensive model, please contact www.zaiplaw.co.za</t>
  </si>
  <si>
    <t xml:space="preserve">           © MyPatent, Intangible Consulting (Pty) Ltd, 2007</t>
  </si>
  <si>
    <t>XYZ Co</t>
  </si>
  <si>
    <t>MyPatent does not guarantee the accuracy of this model or that this model has not been tampered with</t>
  </si>
  <si>
    <t>Click here to read our articles on common valuation mistakes</t>
  </si>
  <si>
    <t>Patent valuation</t>
  </si>
  <si>
    <t>Copyright valuation</t>
  </si>
  <si>
    <t>Sotware valuation</t>
  </si>
  <si>
    <t>Design valuation</t>
  </si>
  <si>
    <t>Appropriate for:</t>
  </si>
  <si>
    <t>Trademark / trade mark valuation</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</si>
</sst>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quot;R&quot;\ #,##0_);\(&quot;R&quot;\ #,##0\)"/>
    <numFmt numFmtId="179" formatCode="&quot;R&quot;\ #,##0_);[Red]\(&quot;R&quot;\ #,##0\)"/>
    <numFmt numFmtId="180" formatCode="&quot;R&quot;\ #,##0.00_);\(&quot;R&quot;\ #,##0.00\)"/>
    <numFmt numFmtId="181" formatCode="&quot;R&quot;\ #,##0.00_);[Red]\(&quot;R&quot;\ #,##0.00\)"/>
    <numFmt numFmtId="182" formatCode="_(&quot;R&quot;\ * #,##0_);_(&quot;R&quot;\ * \(#,##0\);_(&quot;R&quot;\ * &quot;-&quot;_);_(@_)"/>
    <numFmt numFmtId="183" formatCode="_(&quot;R&quot;\ * #,##0.00_);_(&quot;R&quot;\ * \(#,##0.00\);_(&quot;R&quot;\ *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quot;SFr.&quot;\ #,##0;&quot;SFr.&quot;\ \-#,##0"/>
    <numFmt numFmtId="193" formatCode="&quot;SFr.&quot;\ #,##0;[Red]&quot;SFr.&quot;\ \-#,##0"/>
    <numFmt numFmtId="194" formatCode="&quot;SFr.&quot;\ #,##0.00;&quot;SFr.&quot;\ \-#,##0.00"/>
    <numFmt numFmtId="195" formatCode="&quot;SFr.&quot;\ #,##0.00;[Red]&quot;SFr.&quot;\ \-#,##0.00"/>
    <numFmt numFmtId="196" formatCode="_ &quot;SFr.&quot;\ * #,##0_ ;_ &quot;SFr.&quot;\ * \-#,##0_ ;_ &quot;SFr.&quot;\ * &quot;-&quot;_ ;_ @_ "/>
    <numFmt numFmtId="197" formatCode="_ &quot;SFr.&quot;\ * #,##0.00_ ;_ &quot;SFr.&quot;\ * \-#,##0.00_ ;_ &quot;SFr.&quot;\ * &quot;-&quot;??_ ;_ @_ "/>
    <numFmt numFmtId="198" formatCode="dd\-mmm\-yy_)"/>
    <numFmt numFmtId="199" formatCode="00000"/>
    <numFmt numFmtId="200" formatCode="&quot;R&quot;\ #,##0"/>
    <numFmt numFmtId="201" formatCode="&quot;R&quot;\ #,##0.00"/>
    <numFmt numFmtId="202" formatCode="[$R-436]\ #,##0;[$R-436]\ \-#,##0"/>
    <numFmt numFmtId="203" formatCode="&quot;Yes&quot;;&quot;Yes&quot;;&quot;No&quot;"/>
    <numFmt numFmtId="204" formatCode="&quot;True&quot;;&quot;True&quot;;&quot;False&quot;"/>
    <numFmt numFmtId="205" formatCode="&quot;On&quot;;&quot;On&quot;;&quot;Off&quot;"/>
    <numFmt numFmtId="206" formatCode="0.000"/>
    <numFmt numFmtId="207" formatCode="0.0"/>
    <numFmt numFmtId="208" formatCode="[$R-436]\ #,##0.00;[$R-436]\ \-#,##0.00"/>
    <numFmt numFmtId="209" formatCode="[$-1C09]dd\ mmmm\ yyyy"/>
    <numFmt numFmtId="210" formatCode="[$-1C09]dd\ mmmm\ yyyy;@"/>
    <numFmt numFmtId="211" formatCode="0.0%"/>
    <numFmt numFmtId="212" formatCode="[$€-2]\ #,##0.00_);[Red]\([$€-2]\ #,##0.00\)"/>
    <numFmt numFmtId="213" formatCode="yyyy"/>
    <numFmt numFmtId="214" formatCode="0.000%"/>
    <numFmt numFmtId="215" formatCode="0.0000%"/>
    <numFmt numFmtId="216" formatCode="yyyy"/>
  </numFmts>
  <fonts count="41">
    <font>
      <sz val="12"/>
      <name val="Arial"/>
      <family val="0"/>
    </font>
    <font>
      <b/>
      <sz val="10"/>
      <name val="Arial"/>
      <family val="0"/>
    </font>
    <font>
      <i/>
      <sz val="10"/>
      <name val="Arial"/>
      <family val="0"/>
    </font>
    <font>
      <b/>
      <i/>
      <sz val="10"/>
      <name val="Arial"/>
      <family val="0"/>
    </font>
    <font>
      <sz val="10"/>
      <name val="Arial"/>
      <family val="0"/>
    </font>
    <font>
      <sz val="11"/>
      <color indexed="8"/>
      <name val="Arial"/>
      <family val="2"/>
    </font>
    <font>
      <sz val="11.75"/>
      <name val="Arial"/>
      <family val="2"/>
    </font>
    <font>
      <u val="single"/>
      <sz val="6"/>
      <color indexed="12"/>
      <name val="Arial"/>
      <family val="0"/>
    </font>
    <font>
      <u val="single"/>
      <sz val="6"/>
      <color indexed="36"/>
      <name val="Arial"/>
      <family val="0"/>
    </font>
    <font>
      <sz val="8"/>
      <name val="Arial"/>
      <family val="0"/>
    </font>
    <font>
      <sz val="11"/>
      <name val="Arial"/>
      <family val="2"/>
    </font>
    <font>
      <b/>
      <sz val="11"/>
      <color indexed="8"/>
      <name val="Arial"/>
      <family val="2"/>
    </font>
    <font>
      <sz val="11"/>
      <color indexed="10"/>
      <name val="Arial"/>
      <family val="2"/>
    </font>
    <font>
      <sz val="11"/>
      <color indexed="60"/>
      <name val="Arial"/>
      <family val="2"/>
    </font>
    <font>
      <sz val="11"/>
      <color indexed="9"/>
      <name val="Arial"/>
      <family val="2"/>
    </font>
    <font>
      <sz val="11"/>
      <color indexed="33"/>
      <name val="Arial"/>
      <family val="2"/>
    </font>
    <font>
      <sz val="11"/>
      <color indexed="14"/>
      <name val="Arial"/>
      <family val="2"/>
    </font>
    <font>
      <sz val="8"/>
      <name val="Tahoma"/>
      <family val="2"/>
    </font>
    <font>
      <b/>
      <sz val="12"/>
      <color indexed="10"/>
      <name val="Arial"/>
      <family val="2"/>
    </font>
    <font>
      <b/>
      <sz val="12"/>
      <color indexed="39"/>
      <name val="Arial"/>
      <family val="2"/>
    </font>
    <font>
      <sz val="9"/>
      <name val="Arial"/>
      <family val="2"/>
    </font>
    <font>
      <sz val="9"/>
      <color indexed="8"/>
      <name val="Arial"/>
      <family val="0"/>
    </font>
    <font>
      <b/>
      <sz val="9"/>
      <color indexed="8"/>
      <name val="Arial"/>
      <family val="2"/>
    </font>
    <font>
      <b/>
      <u val="single"/>
      <sz val="11"/>
      <name val="Arial"/>
      <family val="2"/>
    </font>
    <font>
      <b/>
      <sz val="10"/>
      <color indexed="8"/>
      <name val="Arial"/>
      <family val="2"/>
    </font>
    <font>
      <sz val="10"/>
      <color indexed="8"/>
      <name val="Arial"/>
      <family val="2"/>
    </font>
    <font>
      <i/>
      <sz val="9"/>
      <color indexed="8"/>
      <name val="Arial"/>
      <family val="2"/>
    </font>
    <font>
      <sz val="10"/>
      <color indexed="8"/>
      <name val="MS Reference Sans Serif"/>
      <family val="2"/>
    </font>
    <font>
      <b/>
      <u val="single"/>
      <sz val="10"/>
      <name val="Arial"/>
      <family val="2"/>
    </font>
    <font>
      <b/>
      <u val="single"/>
      <sz val="10"/>
      <color indexed="8"/>
      <name val="Arial"/>
      <family val="2"/>
    </font>
    <font>
      <b/>
      <sz val="26"/>
      <name val="Arial"/>
      <family val="2"/>
    </font>
    <font>
      <sz val="18"/>
      <name val="Arial"/>
      <family val="0"/>
    </font>
    <font>
      <b/>
      <sz val="24"/>
      <name val="Arial"/>
      <family val="2"/>
    </font>
    <font>
      <b/>
      <sz val="11"/>
      <color indexed="10"/>
      <name val="Arial"/>
      <family val="2"/>
    </font>
    <font>
      <b/>
      <u val="single"/>
      <sz val="11"/>
      <color indexed="8"/>
      <name val="Arial"/>
      <family val="2"/>
    </font>
    <font>
      <u val="single"/>
      <sz val="18"/>
      <color indexed="12"/>
      <name val="Arial"/>
      <family val="0"/>
    </font>
    <font>
      <u val="single"/>
      <sz val="14"/>
      <color indexed="12"/>
      <name val="Arial"/>
      <family val="0"/>
    </font>
    <font>
      <u val="single"/>
      <sz val="12"/>
      <color indexed="12"/>
      <name val="Arial"/>
      <family val="0"/>
    </font>
    <font>
      <b/>
      <u val="single"/>
      <sz val="14"/>
      <color indexed="12"/>
      <name val="Arial"/>
      <family val="2"/>
    </font>
    <font>
      <b/>
      <sz val="12"/>
      <name val="Arial"/>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bgColor indexed="64"/>
      </patternFill>
    </fill>
    <fill>
      <patternFill patternType="solid">
        <fgColor indexed="46"/>
        <bgColor indexed="64"/>
      </patternFill>
    </fill>
    <fill>
      <patternFill patternType="solid">
        <fgColor indexed="14"/>
        <bgColor indexed="64"/>
      </patternFill>
    </fill>
  </fills>
  <borders count="50">
    <border>
      <left/>
      <right/>
      <top/>
      <bottom/>
      <diagonal/>
    </border>
    <border>
      <left style="thin">
        <color indexed="8"/>
      </left>
      <right style="hair">
        <color indexed="8"/>
      </right>
      <top style="hair">
        <color indexed="8"/>
      </top>
      <bottom style="hair">
        <color indexed="8"/>
      </bottom>
    </border>
    <border>
      <left>
        <color indexed="63"/>
      </left>
      <right style="thin">
        <color indexed="8"/>
      </right>
      <top>
        <color indexed="63"/>
      </top>
      <bottom>
        <color indexed="63"/>
      </bottom>
    </border>
    <border>
      <left style="thin">
        <color indexed="8"/>
      </left>
      <right style="hair">
        <color indexed="8"/>
      </right>
      <top style="hair">
        <color indexed="8"/>
      </top>
      <bottom style="thin">
        <color indexed="8"/>
      </bottom>
    </border>
    <border>
      <left style="thin">
        <color indexed="8"/>
      </left>
      <right>
        <color indexed="63"/>
      </right>
      <top>
        <color indexed="63"/>
      </top>
      <bottom>
        <color indexed="63"/>
      </bottom>
    </border>
    <border>
      <left style="thin">
        <color indexed="8"/>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hair">
        <color indexed="8"/>
      </left>
      <right style="hair">
        <color indexed="8"/>
      </right>
      <top style="hair">
        <color indexed="8"/>
      </top>
      <bottom style="hair">
        <color indexed="8"/>
      </bottom>
    </border>
    <border>
      <left style="thin">
        <color indexed="8"/>
      </left>
      <right>
        <color indexed="63"/>
      </right>
      <top style="thin">
        <color indexed="8"/>
      </top>
      <bottom>
        <color indexed="63"/>
      </bottom>
    </border>
    <border>
      <left style="thin">
        <color indexed="8"/>
      </left>
      <right>
        <color indexed="63"/>
      </right>
      <top style="hair">
        <color indexed="8"/>
      </top>
      <bottom style="thin">
        <color indexed="8"/>
      </bottom>
    </border>
    <border>
      <left>
        <color indexed="63"/>
      </left>
      <right>
        <color indexed="63"/>
      </right>
      <top style="hair">
        <color indexed="8"/>
      </top>
      <bottom style="thin">
        <color indexed="8"/>
      </bottom>
    </border>
    <border>
      <left style="thin">
        <color indexed="8"/>
      </left>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style="hair">
        <color indexed="8"/>
      </right>
      <top style="hair">
        <color indexed="8"/>
      </top>
      <bottom style="thin">
        <color indexed="8"/>
      </bottom>
    </border>
    <border>
      <left style="thin">
        <color indexed="8"/>
      </left>
      <right>
        <color indexed="63"/>
      </right>
      <top style="hair">
        <color indexed="8"/>
      </top>
      <bottom>
        <color indexed="63"/>
      </bottom>
    </border>
    <border>
      <left>
        <color indexed="63"/>
      </left>
      <right style="thin">
        <color indexed="8"/>
      </right>
      <top style="hair">
        <color indexed="8"/>
      </top>
      <bottom style="thin">
        <color indexed="8"/>
      </bottom>
    </border>
    <border>
      <left>
        <color indexed="63"/>
      </left>
      <right style="thin">
        <color indexed="8"/>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color indexed="63"/>
      </right>
      <top style="hair">
        <color indexed="8"/>
      </top>
      <bottom style="hair">
        <color indexed="8"/>
      </bottom>
    </border>
    <border>
      <left style="hair">
        <color indexed="8"/>
      </left>
      <right style="thin">
        <color indexed="8"/>
      </right>
      <top style="thin">
        <color indexed="8"/>
      </top>
      <bottom style="hair">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style="hair">
        <color indexed="8"/>
      </left>
      <right style="thin">
        <color indexed="8"/>
      </right>
      <top style="hair">
        <color indexed="8"/>
      </top>
      <bottom style="thin">
        <color indexed="8"/>
      </bottom>
    </border>
    <border>
      <left>
        <color indexed="63"/>
      </left>
      <right style="hair">
        <color indexed="8"/>
      </right>
      <top style="hair">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color indexed="63"/>
      </left>
      <right style="thin">
        <color indexed="8"/>
      </right>
      <top style="thin">
        <color indexed="8"/>
      </top>
      <bottom style="hair">
        <color indexed="8"/>
      </bottom>
    </border>
    <border>
      <left>
        <color indexed="63"/>
      </left>
      <right style="hair">
        <color indexed="8"/>
      </right>
      <top style="thin">
        <color indexed="8"/>
      </top>
      <bottom style="hair">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hair">
        <color indexed="8"/>
      </left>
      <right style="thin">
        <color indexed="8"/>
      </right>
      <top style="hair">
        <color indexed="8"/>
      </top>
      <bottom>
        <color indexed="63"/>
      </bottom>
    </border>
    <border>
      <left>
        <color indexed="63"/>
      </left>
      <right style="thin">
        <color indexed="8"/>
      </right>
      <top style="hair">
        <color indexed="8"/>
      </top>
      <bottom>
        <color indexed="63"/>
      </bottom>
    </border>
    <border>
      <left style="thin">
        <color indexed="8"/>
      </left>
      <right style="hair">
        <color indexed="8"/>
      </right>
      <top style="thin">
        <color indexed="8"/>
      </top>
      <bottom style="thin">
        <color indexed="8"/>
      </bottom>
    </border>
    <border>
      <left style="hair">
        <color indexed="8"/>
      </left>
      <right>
        <color indexed="63"/>
      </right>
      <top style="thin">
        <color indexed="8"/>
      </top>
      <bottom style="thin">
        <color indexed="8"/>
      </bottom>
    </border>
    <border>
      <left>
        <color indexed="63"/>
      </left>
      <right>
        <color indexed="63"/>
      </right>
      <top style="thin">
        <color indexed="8"/>
      </top>
      <bottom style="thin">
        <color indexed="8"/>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4" fillId="0" borderId="0" applyFont="0" applyFill="0" applyBorder="0" applyAlignment="0" applyProtection="0"/>
    <xf numFmtId="169" fontId="4" fillId="0" borderId="0" applyFont="0" applyFill="0" applyBorder="0" applyAlignment="0" applyProtection="0"/>
    <xf numFmtId="197" fontId="4" fillId="0" borderId="0" applyFont="0" applyFill="0" applyBorder="0" applyAlignment="0" applyProtection="0"/>
    <xf numFmtId="196" fontId="4"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4" fillId="0" borderId="0" applyFont="0" applyFill="0" applyBorder="0" applyAlignment="0" applyProtection="0"/>
  </cellStyleXfs>
  <cellXfs count="168">
    <xf numFmtId="0" fontId="0" fillId="0" borderId="0" xfId="0" applyAlignment="1">
      <alignment/>
    </xf>
    <xf numFmtId="0" fontId="10" fillId="2" borderId="1" xfId="0" applyFont="1" applyFill="1" applyBorder="1" applyAlignment="1" applyProtection="1">
      <alignment/>
      <protection/>
    </xf>
    <xf numFmtId="0" fontId="5" fillId="2" borderId="0" xfId="0" applyFont="1" applyFill="1" applyBorder="1" applyAlignment="1" applyProtection="1">
      <alignment/>
      <protection/>
    </xf>
    <xf numFmtId="0" fontId="5" fillId="2" borderId="2" xfId="0" applyFont="1" applyFill="1" applyBorder="1" applyAlignment="1" applyProtection="1">
      <alignment/>
      <protection/>
    </xf>
    <xf numFmtId="198" fontId="5" fillId="2" borderId="3" xfId="0" applyNumberFormat="1" applyFont="1" applyFill="1" applyBorder="1" applyAlignment="1" applyProtection="1">
      <alignment horizontal="left"/>
      <protection/>
    </xf>
    <xf numFmtId="198" fontId="5" fillId="2" borderId="0" xfId="0" applyNumberFormat="1" applyFont="1" applyFill="1" applyBorder="1" applyAlignment="1" applyProtection="1">
      <alignment horizontal="left"/>
      <protection/>
    </xf>
    <xf numFmtId="0" fontId="5" fillId="2" borderId="4" xfId="0" applyFont="1" applyFill="1" applyBorder="1" applyAlignment="1" applyProtection="1">
      <alignment/>
      <protection/>
    </xf>
    <xf numFmtId="0" fontId="5" fillId="2" borderId="0" xfId="0" applyFont="1" applyFill="1" applyBorder="1" applyAlignment="1" applyProtection="1">
      <alignment horizontal="left"/>
      <protection/>
    </xf>
    <xf numFmtId="169" fontId="5" fillId="2" borderId="0" xfId="0" applyNumberFormat="1" applyFont="1" applyFill="1" applyBorder="1" applyAlignment="1" applyProtection="1">
      <alignment horizontal="right"/>
      <protection/>
    </xf>
    <xf numFmtId="0" fontId="11" fillId="2" borderId="0" xfId="0" applyFont="1" applyFill="1" applyBorder="1" applyAlignment="1" applyProtection="1">
      <alignment/>
      <protection/>
    </xf>
    <xf numFmtId="0" fontId="5" fillId="2" borderId="5" xfId="0" applyFont="1" applyFill="1" applyBorder="1" applyAlignment="1" applyProtection="1">
      <alignment/>
      <protection/>
    </xf>
    <xf numFmtId="0" fontId="5" fillId="2" borderId="6" xfId="0" applyFont="1" applyFill="1" applyBorder="1" applyAlignment="1" applyProtection="1">
      <alignment/>
      <protection/>
    </xf>
    <xf numFmtId="0" fontId="5" fillId="2" borderId="1" xfId="0" applyFont="1" applyFill="1" applyBorder="1" applyAlignment="1" applyProtection="1">
      <alignment/>
      <protection/>
    </xf>
    <xf numFmtId="0" fontId="5" fillId="2" borderId="7" xfId="0" applyFont="1" applyFill="1" applyBorder="1" applyAlignment="1" applyProtection="1">
      <alignment/>
      <protection/>
    </xf>
    <xf numFmtId="10" fontId="5" fillId="2" borderId="7" xfId="0" applyNumberFormat="1" applyFont="1" applyFill="1" applyBorder="1" applyAlignment="1" applyProtection="1">
      <alignment horizontal="center"/>
      <protection/>
    </xf>
    <xf numFmtId="9" fontId="5" fillId="2" borderId="6" xfId="0" applyNumberFormat="1" applyFont="1" applyFill="1" applyBorder="1" applyAlignment="1" applyProtection="1">
      <alignment horizontal="center"/>
      <protection/>
    </xf>
    <xf numFmtId="0" fontId="5" fillId="2" borderId="6" xfId="0" applyFont="1" applyFill="1" applyBorder="1" applyAlignment="1" applyProtection="1">
      <alignment horizontal="center"/>
      <protection/>
    </xf>
    <xf numFmtId="9" fontId="13" fillId="2" borderId="8" xfId="0" applyNumberFormat="1" applyFont="1" applyFill="1" applyBorder="1" applyAlignment="1" applyProtection="1">
      <alignment/>
      <protection/>
    </xf>
    <xf numFmtId="0" fontId="13" fillId="3" borderId="9" xfId="0" applyFont="1" applyFill="1" applyBorder="1" applyAlignment="1" applyProtection="1">
      <alignment/>
      <protection/>
    </xf>
    <xf numFmtId="0" fontId="13" fillId="3" borderId="10" xfId="0" applyFont="1" applyFill="1" applyBorder="1" applyAlignment="1" applyProtection="1">
      <alignment/>
      <protection/>
    </xf>
    <xf numFmtId="0" fontId="13" fillId="0" borderId="0" xfId="0" applyFont="1" applyFill="1" applyBorder="1" applyAlignment="1" applyProtection="1">
      <alignment/>
      <protection/>
    </xf>
    <xf numFmtId="9" fontId="13" fillId="2" borderId="0" xfId="0" applyNumberFormat="1" applyFont="1" applyFill="1" applyBorder="1" applyAlignment="1" applyProtection="1">
      <alignment/>
      <protection/>
    </xf>
    <xf numFmtId="0" fontId="13" fillId="2" borderId="0" xfId="0" applyFont="1" applyFill="1" applyBorder="1" applyAlignment="1" applyProtection="1">
      <alignment/>
      <protection/>
    </xf>
    <xf numFmtId="0" fontId="13" fillId="2" borderId="2" xfId="0" applyFont="1" applyFill="1" applyBorder="1" applyAlignment="1" applyProtection="1">
      <alignment/>
      <protection/>
    </xf>
    <xf numFmtId="0" fontId="5" fillId="2" borderId="11" xfId="0" applyFont="1" applyFill="1" applyBorder="1" applyAlignment="1" applyProtection="1">
      <alignment/>
      <protection/>
    </xf>
    <xf numFmtId="0" fontId="5" fillId="2" borderId="12" xfId="0" applyFont="1" applyFill="1" applyBorder="1" applyAlignment="1" applyProtection="1">
      <alignment/>
      <protection/>
    </xf>
    <xf numFmtId="0" fontId="5" fillId="2" borderId="13" xfId="0" applyFont="1" applyFill="1" applyBorder="1" applyAlignment="1" applyProtection="1">
      <alignment/>
      <protection/>
    </xf>
    <xf numFmtId="0" fontId="5" fillId="2" borderId="14" xfId="0" applyFont="1" applyFill="1" applyBorder="1" applyAlignment="1" applyProtection="1">
      <alignment horizontal="left"/>
      <protection/>
    </xf>
    <xf numFmtId="17" fontId="5" fillId="2" borderId="15" xfId="0" applyNumberFormat="1" applyFont="1" applyFill="1" applyBorder="1" applyAlignment="1" applyProtection="1">
      <alignment horizontal="right"/>
      <protection/>
    </xf>
    <xf numFmtId="1" fontId="5" fillId="2" borderId="10" xfId="0" applyNumberFormat="1" applyFont="1" applyFill="1" applyBorder="1" applyAlignment="1" applyProtection="1">
      <alignment horizontal="right"/>
      <protection/>
    </xf>
    <xf numFmtId="3" fontId="5" fillId="2" borderId="16" xfId="0" applyNumberFormat="1" applyFont="1" applyFill="1" applyBorder="1" applyAlignment="1" applyProtection="1">
      <alignment horizontal="right"/>
      <protection/>
    </xf>
    <xf numFmtId="3" fontId="5" fillId="2" borderId="17" xfId="0" applyNumberFormat="1" applyFont="1" applyFill="1" applyBorder="1" applyAlignment="1" applyProtection="1">
      <alignment horizontal="right"/>
      <protection/>
    </xf>
    <xf numFmtId="3" fontId="5" fillId="2" borderId="7" xfId="0" applyNumberFormat="1" applyFont="1" applyFill="1" applyBorder="1" applyAlignment="1" applyProtection="1">
      <alignment horizontal="right"/>
      <protection/>
    </xf>
    <xf numFmtId="3" fontId="5" fillId="2" borderId="18" xfId="0" applyNumberFormat="1" applyFont="1" applyFill="1" applyBorder="1" applyAlignment="1" applyProtection="1">
      <alignment horizontal="right"/>
      <protection/>
    </xf>
    <xf numFmtId="0" fontId="5" fillId="2" borderId="19" xfId="0" applyFont="1" applyFill="1" applyBorder="1" applyAlignment="1" applyProtection="1">
      <alignment horizontal="left"/>
      <protection/>
    </xf>
    <xf numFmtId="3" fontId="5" fillId="2" borderId="16" xfId="0" applyNumberFormat="1" applyFont="1" applyFill="1" applyBorder="1" applyAlignment="1" applyProtection="1">
      <alignment/>
      <protection/>
    </xf>
    <xf numFmtId="3" fontId="5" fillId="2" borderId="17" xfId="0" applyNumberFormat="1" applyFont="1" applyFill="1" applyBorder="1" applyAlignment="1" applyProtection="1">
      <alignment/>
      <protection/>
    </xf>
    <xf numFmtId="3" fontId="5" fillId="2" borderId="7" xfId="0" applyNumberFormat="1" applyFont="1" applyFill="1" applyBorder="1" applyAlignment="1" applyProtection="1">
      <alignment/>
      <protection/>
    </xf>
    <xf numFmtId="3" fontId="5" fillId="2" borderId="18" xfId="0" applyNumberFormat="1" applyFont="1" applyFill="1" applyBorder="1" applyAlignment="1" applyProtection="1">
      <alignment/>
      <protection/>
    </xf>
    <xf numFmtId="0" fontId="5" fillId="2" borderId="4" xfId="0" applyFont="1" applyFill="1" applyBorder="1" applyAlignment="1" applyProtection="1">
      <alignment horizontal="left"/>
      <protection/>
    </xf>
    <xf numFmtId="3" fontId="5" fillId="2" borderId="0" xfId="0" applyNumberFormat="1" applyFont="1" applyFill="1" applyBorder="1" applyAlignment="1" applyProtection="1">
      <alignment/>
      <protection/>
    </xf>
    <xf numFmtId="3" fontId="5" fillId="2" borderId="2" xfId="0" applyNumberFormat="1" applyFont="1" applyFill="1" applyBorder="1" applyAlignment="1" applyProtection="1">
      <alignment/>
      <protection/>
    </xf>
    <xf numFmtId="37" fontId="5" fillId="2" borderId="0" xfId="0" applyNumberFormat="1" applyFont="1" applyFill="1" applyBorder="1" applyAlignment="1" applyProtection="1">
      <alignment horizontal="right"/>
      <protection/>
    </xf>
    <xf numFmtId="0" fontId="14" fillId="0" borderId="0" xfId="0" applyFont="1" applyBorder="1" applyAlignment="1" applyProtection="1">
      <alignment horizontal="right"/>
      <protection/>
    </xf>
    <xf numFmtId="3" fontId="14" fillId="0" borderId="0" xfId="0" applyNumberFormat="1" applyFont="1" applyBorder="1" applyAlignment="1" applyProtection="1">
      <alignment horizontal="right"/>
      <protection/>
    </xf>
    <xf numFmtId="0" fontId="14" fillId="0" borderId="0" xfId="0" applyFont="1" applyBorder="1" applyAlignment="1" applyProtection="1">
      <alignment horizontal="left"/>
      <protection/>
    </xf>
    <xf numFmtId="169" fontId="14" fillId="0" borderId="0" xfId="0" applyNumberFormat="1" applyFont="1" applyBorder="1" applyAlignment="1" applyProtection="1">
      <alignment horizontal="left"/>
      <protection/>
    </xf>
    <xf numFmtId="3" fontId="14" fillId="0" borderId="0" xfId="0" applyNumberFormat="1" applyFont="1" applyBorder="1" applyAlignment="1" applyProtection="1">
      <alignment/>
      <protection/>
    </xf>
    <xf numFmtId="10" fontId="15" fillId="0" borderId="18" xfId="0" applyNumberFormat="1" applyFont="1" applyFill="1" applyBorder="1" applyAlignment="1" applyProtection="1">
      <alignment/>
      <protection/>
    </xf>
    <xf numFmtId="9" fontId="11" fillId="2" borderId="0" xfId="0" applyNumberFormat="1" applyFont="1" applyFill="1" applyBorder="1" applyAlignment="1" applyProtection="1">
      <alignment horizontal="right"/>
      <protection/>
    </xf>
    <xf numFmtId="0" fontId="5" fillId="4" borderId="20" xfId="0" applyFont="1" applyFill="1" applyBorder="1" applyAlignment="1" applyProtection="1">
      <alignment/>
      <protection locked="0"/>
    </xf>
    <xf numFmtId="0" fontId="5" fillId="4" borderId="18" xfId="0" applyFont="1" applyFill="1" applyBorder="1" applyAlignment="1" applyProtection="1">
      <alignment/>
      <protection locked="0"/>
    </xf>
    <xf numFmtId="169" fontId="5" fillId="4" borderId="20" xfId="0" applyNumberFormat="1" applyFont="1" applyFill="1" applyBorder="1" applyAlignment="1" applyProtection="1">
      <alignment horizontal="right"/>
      <protection locked="0"/>
    </xf>
    <xf numFmtId="10" fontId="5" fillId="4" borderId="7" xfId="0" applyNumberFormat="1" applyFont="1" applyFill="1" applyBorder="1" applyAlignment="1" applyProtection="1">
      <alignment/>
      <protection locked="0"/>
    </xf>
    <xf numFmtId="10" fontId="5" fillId="4" borderId="18" xfId="0" applyNumberFormat="1" applyFont="1" applyFill="1" applyBorder="1" applyAlignment="1" applyProtection="1">
      <alignment/>
      <protection locked="0"/>
    </xf>
    <xf numFmtId="9" fontId="5" fillId="4" borderId="18" xfId="0" applyNumberFormat="1" applyFont="1" applyFill="1" applyBorder="1" applyAlignment="1" applyProtection="1">
      <alignment/>
      <protection locked="0"/>
    </xf>
    <xf numFmtId="10" fontId="13" fillId="5" borderId="21" xfId="0" applyNumberFormat="1" applyFont="1" applyFill="1" applyBorder="1" applyAlignment="1" applyProtection="1">
      <alignment/>
      <protection locked="0"/>
    </xf>
    <xf numFmtId="10" fontId="18" fillId="2" borderId="0" xfId="0" applyNumberFormat="1" applyFont="1" applyFill="1" applyBorder="1" applyAlignment="1" applyProtection="1">
      <alignment/>
      <protection/>
    </xf>
    <xf numFmtId="0" fontId="5" fillId="2" borderId="9" xfId="0" applyFont="1" applyFill="1" applyBorder="1" applyAlignment="1" applyProtection="1">
      <alignment/>
      <protection/>
    </xf>
    <xf numFmtId="0" fontId="5" fillId="2" borderId="22" xfId="0" applyFont="1" applyFill="1" applyBorder="1" applyAlignment="1" applyProtection="1">
      <alignment horizontal="left"/>
      <protection/>
    </xf>
    <xf numFmtId="3" fontId="5" fillId="2" borderId="23" xfId="0" applyNumberFormat="1" applyFont="1" applyFill="1" applyBorder="1" applyAlignment="1" applyProtection="1">
      <alignment/>
      <protection/>
    </xf>
    <xf numFmtId="3" fontId="5" fillId="2" borderId="1" xfId="0" applyNumberFormat="1" applyFont="1" applyFill="1" applyBorder="1" applyAlignment="1" applyProtection="1">
      <alignment/>
      <protection/>
    </xf>
    <xf numFmtId="1" fontId="5" fillId="2" borderId="13" xfId="0" applyNumberFormat="1" applyFont="1" applyFill="1" applyBorder="1" applyAlignment="1" applyProtection="1">
      <alignment horizontal="right"/>
      <protection/>
    </xf>
    <xf numFmtId="1" fontId="5" fillId="2" borderId="24" xfId="0" applyNumberFormat="1" applyFont="1" applyFill="1" applyBorder="1" applyAlignment="1" applyProtection="1">
      <alignment horizontal="right"/>
      <protection/>
    </xf>
    <xf numFmtId="0" fontId="13" fillId="3" borderId="25" xfId="0" applyFont="1" applyFill="1" applyBorder="1" applyAlignment="1" applyProtection="1">
      <alignment/>
      <protection/>
    </xf>
    <xf numFmtId="9" fontId="13" fillId="2" borderId="4" xfId="0" applyNumberFormat="1" applyFont="1" applyFill="1" applyBorder="1" applyAlignment="1" applyProtection="1">
      <alignment/>
      <protection/>
    </xf>
    <xf numFmtId="1" fontId="5" fillId="4" borderId="24" xfId="0" applyNumberFormat="1" applyFont="1" applyFill="1" applyBorder="1" applyAlignment="1" applyProtection="1">
      <alignment/>
      <protection locked="0"/>
    </xf>
    <xf numFmtId="3" fontId="14" fillId="2" borderId="26" xfId="0" applyNumberFormat="1" applyFont="1" applyFill="1" applyBorder="1" applyAlignment="1" applyProtection="1">
      <alignment/>
      <protection locked="0"/>
    </xf>
    <xf numFmtId="0" fontId="10" fillId="2" borderId="5" xfId="0" applyFont="1" applyFill="1" applyBorder="1" applyAlignment="1" applyProtection="1">
      <alignment/>
      <protection/>
    </xf>
    <xf numFmtId="0" fontId="5" fillId="2" borderId="27" xfId="0" applyFont="1" applyFill="1" applyBorder="1" applyAlignment="1" applyProtection="1">
      <alignment/>
      <protection/>
    </xf>
    <xf numFmtId="0" fontId="5" fillId="2" borderId="28" xfId="0" applyFont="1" applyFill="1" applyBorder="1" applyAlignment="1" applyProtection="1">
      <alignment/>
      <protection/>
    </xf>
    <xf numFmtId="0" fontId="5" fillId="0" borderId="0" xfId="0" applyFont="1" applyBorder="1" applyAlignment="1" applyProtection="1">
      <alignment/>
      <protection/>
    </xf>
    <xf numFmtId="0" fontId="12" fillId="2" borderId="0" xfId="0" applyFont="1" applyFill="1" applyBorder="1" applyAlignment="1" applyProtection="1">
      <alignment/>
      <protection/>
    </xf>
    <xf numFmtId="0" fontId="5" fillId="0" borderId="4" xfId="0" applyFont="1" applyBorder="1" applyAlignment="1" applyProtection="1">
      <alignment/>
      <protection/>
    </xf>
    <xf numFmtId="0" fontId="5" fillId="0" borderId="6" xfId="0" applyFont="1" applyBorder="1" applyAlignment="1" applyProtection="1">
      <alignment/>
      <protection/>
    </xf>
    <xf numFmtId="0" fontId="5" fillId="0" borderId="20" xfId="0" applyFont="1" applyBorder="1" applyAlignment="1" applyProtection="1">
      <alignment/>
      <protection/>
    </xf>
    <xf numFmtId="9" fontId="13" fillId="2" borderId="27" xfId="0" applyNumberFormat="1" applyFont="1" applyFill="1" applyBorder="1" applyAlignment="1" applyProtection="1">
      <alignment/>
      <protection/>
    </xf>
    <xf numFmtId="0" fontId="5" fillId="6" borderId="29" xfId="0" applyFont="1" applyFill="1" applyBorder="1" applyAlignment="1" applyProtection="1">
      <alignment/>
      <protection/>
    </xf>
    <xf numFmtId="0" fontId="5" fillId="7" borderId="29" xfId="0" applyFont="1" applyFill="1" applyBorder="1" applyAlignment="1" applyProtection="1">
      <alignment/>
      <protection/>
    </xf>
    <xf numFmtId="0" fontId="5" fillId="7" borderId="30" xfId="0" applyFont="1" applyFill="1" applyBorder="1" applyAlignment="1" applyProtection="1">
      <alignment/>
      <protection/>
    </xf>
    <xf numFmtId="9" fontId="13" fillId="2" borderId="28" xfId="0" applyNumberFormat="1" applyFont="1" applyFill="1" applyBorder="1" applyAlignment="1" applyProtection="1">
      <alignment/>
      <protection/>
    </xf>
    <xf numFmtId="9" fontId="13" fillId="2" borderId="2" xfId="0" applyNumberFormat="1" applyFont="1" applyFill="1" applyBorder="1" applyAlignment="1" applyProtection="1">
      <alignment/>
      <protection/>
    </xf>
    <xf numFmtId="0" fontId="19" fillId="2" borderId="0" xfId="0" applyFont="1" applyFill="1" applyBorder="1" applyAlignment="1" applyProtection="1">
      <alignment/>
      <protection/>
    </xf>
    <xf numFmtId="10" fontId="14" fillId="2" borderId="0" xfId="0" applyNumberFormat="1" applyFont="1" applyFill="1" applyBorder="1" applyAlignment="1" applyProtection="1">
      <alignment/>
      <protection/>
    </xf>
    <xf numFmtId="10" fontId="13" fillId="2" borderId="0" xfId="0" applyNumberFormat="1" applyFont="1" applyFill="1" applyBorder="1" applyAlignment="1" applyProtection="1">
      <alignment/>
      <protection/>
    </xf>
    <xf numFmtId="1" fontId="14" fillId="2" borderId="0" xfId="0" applyNumberFormat="1" applyFont="1" applyFill="1" applyBorder="1" applyAlignment="1" applyProtection="1">
      <alignment/>
      <protection/>
    </xf>
    <xf numFmtId="0" fontId="18" fillId="2" borderId="0" xfId="0" applyFont="1" applyFill="1" applyBorder="1" applyAlignment="1" applyProtection="1">
      <alignment/>
      <protection/>
    </xf>
    <xf numFmtId="0" fontId="5" fillId="2" borderId="23" xfId="0" applyFont="1" applyFill="1" applyBorder="1" applyAlignment="1" applyProtection="1">
      <alignment/>
      <protection/>
    </xf>
    <xf numFmtId="0" fontId="5" fillId="2" borderId="31" xfId="0" applyFont="1" applyFill="1" applyBorder="1" applyAlignment="1" applyProtection="1">
      <alignment horizontal="right"/>
      <protection/>
    </xf>
    <xf numFmtId="0" fontId="5" fillId="2" borderId="32" xfId="0" applyFont="1" applyFill="1" applyBorder="1" applyAlignment="1" applyProtection="1">
      <alignment horizontal="right"/>
      <protection/>
    </xf>
    <xf numFmtId="0" fontId="5" fillId="2" borderId="6" xfId="0" applyFont="1" applyFill="1" applyBorder="1" applyAlignment="1" applyProtection="1">
      <alignment horizontal="right"/>
      <protection/>
    </xf>
    <xf numFmtId="0" fontId="5" fillId="2" borderId="20" xfId="0" applyFont="1" applyFill="1" applyBorder="1" applyAlignment="1" applyProtection="1">
      <alignment horizontal="right"/>
      <protection/>
    </xf>
    <xf numFmtId="3" fontId="10" fillId="2" borderId="16" xfId="0" applyNumberFormat="1" applyFont="1" applyFill="1" applyBorder="1" applyAlignment="1" applyProtection="1">
      <alignment horizontal="right" vertical="top" wrapText="1"/>
      <protection/>
    </xf>
    <xf numFmtId="3" fontId="10" fillId="2" borderId="17" xfId="0" applyNumberFormat="1" applyFont="1" applyFill="1" applyBorder="1" applyAlignment="1" applyProtection="1">
      <alignment horizontal="right"/>
      <protection/>
    </xf>
    <xf numFmtId="3" fontId="10" fillId="2" borderId="7" xfId="0" applyNumberFormat="1" applyFont="1" applyFill="1" applyBorder="1" applyAlignment="1" applyProtection="1">
      <alignment horizontal="right"/>
      <protection/>
    </xf>
    <xf numFmtId="3" fontId="10" fillId="2" borderId="18" xfId="0" applyNumberFormat="1" applyFont="1" applyFill="1" applyBorder="1" applyAlignment="1" applyProtection="1">
      <alignment horizontal="right"/>
      <protection/>
    </xf>
    <xf numFmtId="0" fontId="5" fillId="0" borderId="0" xfId="0" applyFont="1" applyBorder="1" applyAlignment="1" applyProtection="1">
      <alignment horizontal="right"/>
      <protection/>
    </xf>
    <xf numFmtId="0" fontId="5" fillId="2" borderId="33" xfId="0" applyFont="1" applyFill="1" applyBorder="1" applyAlignment="1" applyProtection="1">
      <alignment/>
      <protection/>
    </xf>
    <xf numFmtId="0" fontId="5" fillId="2" borderId="34" xfId="0" applyFont="1" applyFill="1" applyBorder="1" applyAlignment="1" applyProtection="1">
      <alignment/>
      <protection/>
    </xf>
    <xf numFmtId="17" fontId="14" fillId="0" borderId="0" xfId="0" applyNumberFormat="1" applyFont="1" applyBorder="1" applyAlignment="1" applyProtection="1">
      <alignment/>
      <protection/>
    </xf>
    <xf numFmtId="0" fontId="14" fillId="0" borderId="0" xfId="0" applyFont="1" applyBorder="1" applyAlignment="1" applyProtection="1">
      <alignment/>
      <protection/>
    </xf>
    <xf numFmtId="169" fontId="14" fillId="0" borderId="0" xfId="0" applyNumberFormat="1" applyFont="1" applyBorder="1" applyAlignment="1" applyProtection="1">
      <alignment/>
      <protection/>
    </xf>
    <xf numFmtId="0" fontId="14" fillId="0" borderId="0" xfId="0" applyFont="1" applyBorder="1" applyAlignment="1" applyProtection="1">
      <alignment/>
      <protection locked="0"/>
    </xf>
    <xf numFmtId="0" fontId="20" fillId="0" borderId="0" xfId="0" applyFont="1" applyAlignment="1">
      <alignment/>
    </xf>
    <xf numFmtId="0" fontId="21" fillId="0" borderId="0" xfId="0" applyFont="1" applyAlignment="1">
      <alignment wrapText="1"/>
    </xf>
    <xf numFmtId="0" fontId="14" fillId="2" borderId="27" xfId="0" applyFont="1" applyFill="1" applyBorder="1" applyAlignment="1" applyProtection="1">
      <alignment/>
      <protection/>
    </xf>
    <xf numFmtId="0" fontId="23" fillId="0" borderId="0" xfId="0" applyFont="1" applyAlignment="1">
      <alignment/>
    </xf>
    <xf numFmtId="1" fontId="14" fillId="2" borderId="4" xfId="0" applyNumberFormat="1" applyFont="1" applyFill="1" applyBorder="1" applyAlignment="1" applyProtection="1">
      <alignment/>
      <protection locked="0"/>
    </xf>
    <xf numFmtId="9" fontId="16" fillId="0" borderId="0" xfId="0" applyNumberFormat="1" applyFont="1" applyFill="1" applyBorder="1" applyAlignment="1" applyProtection="1">
      <alignment/>
      <protection locked="0"/>
    </xf>
    <xf numFmtId="0" fontId="14" fillId="2" borderId="6" xfId="0" applyFont="1" applyFill="1" applyBorder="1" applyAlignment="1" applyProtection="1">
      <alignment horizontal="right"/>
      <protection/>
    </xf>
    <xf numFmtId="0" fontId="24" fillId="0" borderId="35" xfId="0" applyFont="1" applyBorder="1" applyAlignment="1">
      <alignment/>
    </xf>
    <xf numFmtId="0" fontId="24" fillId="0" borderId="0" xfId="0" applyFont="1" applyAlignment="1">
      <alignment/>
    </xf>
    <xf numFmtId="0" fontId="24" fillId="0" borderId="36" xfId="0" applyFont="1" applyBorder="1" applyAlignment="1">
      <alignment/>
    </xf>
    <xf numFmtId="0" fontId="22" fillId="0" borderId="37" xfId="0" applyFont="1" applyBorder="1" applyAlignment="1">
      <alignment/>
    </xf>
    <xf numFmtId="0" fontId="21" fillId="0" borderId="38" xfId="0" applyFont="1" applyBorder="1" applyAlignment="1">
      <alignment/>
    </xf>
    <xf numFmtId="10" fontId="25" fillId="0" borderId="38" xfId="0" applyNumberFormat="1" applyFont="1" applyBorder="1" applyAlignment="1">
      <alignment/>
    </xf>
    <xf numFmtId="0" fontId="26" fillId="0" borderId="37" xfId="0" applyFont="1" applyBorder="1" applyAlignment="1">
      <alignment/>
    </xf>
    <xf numFmtId="0" fontId="26" fillId="0" borderId="37" xfId="0" applyFont="1" applyBorder="1" applyAlignment="1">
      <alignment wrapText="1"/>
    </xf>
    <xf numFmtId="0" fontId="21" fillId="0" borderId="38" xfId="0" applyFont="1" applyBorder="1" applyAlignment="1">
      <alignment wrapText="1"/>
    </xf>
    <xf numFmtId="0" fontId="27" fillId="0" borderId="0" xfId="0" applyFont="1" applyAlignment="1">
      <alignment horizontal="left"/>
    </xf>
    <xf numFmtId="0" fontId="7" fillId="0" borderId="0" xfId="20" applyFont="1" applyAlignment="1">
      <alignment horizontal="left"/>
    </xf>
    <xf numFmtId="0" fontId="4" fillId="0" borderId="0" xfId="0" applyFont="1" applyAlignment="1">
      <alignment/>
    </xf>
    <xf numFmtId="0" fontId="28" fillId="0" borderId="0" xfId="0" applyFont="1" applyAlignment="1">
      <alignment/>
    </xf>
    <xf numFmtId="0" fontId="4" fillId="0" borderId="0" xfId="0" applyFont="1" applyAlignment="1">
      <alignment/>
    </xf>
    <xf numFmtId="0" fontId="4" fillId="0" borderId="39" xfId="0" applyFont="1" applyBorder="1" applyAlignment="1">
      <alignment/>
    </xf>
    <xf numFmtId="0" fontId="4" fillId="0" borderId="40" xfId="0" applyFont="1" applyBorder="1" applyAlignment="1">
      <alignment/>
    </xf>
    <xf numFmtId="0" fontId="4" fillId="0" borderId="41" xfId="0" applyFont="1" applyBorder="1" applyAlignment="1">
      <alignment/>
    </xf>
    <xf numFmtId="0" fontId="4" fillId="0" borderId="42" xfId="0" applyFont="1" applyBorder="1" applyAlignment="1">
      <alignment/>
    </xf>
    <xf numFmtId="0" fontId="4" fillId="0" borderId="41" xfId="0" applyFont="1" applyBorder="1" applyAlignment="1">
      <alignment wrapText="1"/>
    </xf>
    <xf numFmtId="0" fontId="4" fillId="0" borderId="42" xfId="0" applyFont="1" applyBorder="1" applyAlignment="1">
      <alignment wrapText="1"/>
    </xf>
    <xf numFmtId="0" fontId="4" fillId="0" borderId="43" xfId="0" applyFont="1" applyBorder="1" applyAlignment="1">
      <alignment wrapText="1"/>
    </xf>
    <xf numFmtId="0" fontId="4" fillId="0" borderId="44" xfId="0" applyFont="1" applyBorder="1" applyAlignment="1">
      <alignment wrapText="1"/>
    </xf>
    <xf numFmtId="0" fontId="29" fillId="0" borderId="0" xfId="0" applyFont="1" applyAlignment="1">
      <alignment/>
    </xf>
    <xf numFmtId="0" fontId="25" fillId="0" borderId="0" xfId="0" applyFont="1" applyAlignment="1">
      <alignment/>
    </xf>
    <xf numFmtId="0" fontId="24" fillId="0" borderId="0" xfId="0" applyFont="1" applyAlignment="1">
      <alignment wrapText="1"/>
    </xf>
    <xf numFmtId="0" fontId="25" fillId="0" borderId="0" xfId="0" applyFont="1" applyAlignment="1">
      <alignment wrapText="1"/>
    </xf>
    <xf numFmtId="0" fontId="25" fillId="0" borderId="0" xfId="0" applyFont="1" applyAlignment="1">
      <alignment wrapText="1"/>
    </xf>
    <xf numFmtId="0" fontId="24" fillId="0" borderId="0" xfId="0" applyFont="1" applyAlignment="1">
      <alignment horizontal="left"/>
    </xf>
    <xf numFmtId="0" fontId="0" fillId="0" borderId="0" xfId="0" applyAlignment="1">
      <alignment horizontal="center"/>
    </xf>
    <xf numFmtId="0" fontId="0" fillId="0" borderId="0" xfId="0" applyAlignment="1">
      <alignment horizontal="left"/>
    </xf>
    <xf numFmtId="0" fontId="30" fillId="0" borderId="0" xfId="0" applyFont="1" applyAlignment="1">
      <alignment horizontal="center"/>
    </xf>
    <xf numFmtId="0" fontId="31" fillId="0" borderId="0" xfId="0" applyFont="1" applyAlignment="1">
      <alignment horizontal="center"/>
    </xf>
    <xf numFmtId="0" fontId="32" fillId="0" borderId="0" xfId="0" applyFont="1" applyAlignment="1">
      <alignment horizontal="center"/>
    </xf>
    <xf numFmtId="0" fontId="33" fillId="2" borderId="27" xfId="0" applyFont="1" applyFill="1" applyBorder="1" applyAlignment="1" applyProtection="1">
      <alignment/>
      <protection/>
    </xf>
    <xf numFmtId="198" fontId="5" fillId="2" borderId="1" xfId="0" applyNumberFormat="1" applyFont="1" applyFill="1" applyBorder="1" applyAlignment="1" applyProtection="1">
      <alignment horizontal="left"/>
      <protection/>
    </xf>
    <xf numFmtId="17" fontId="5" fillId="4" borderId="18" xfId="0" applyNumberFormat="1" applyFont="1" applyFill="1" applyBorder="1" applyAlignment="1" applyProtection="1">
      <alignment horizontal="left"/>
      <protection locked="0"/>
    </xf>
    <xf numFmtId="0" fontId="34" fillId="0" borderId="0" xfId="0" applyFont="1" applyAlignment="1">
      <alignment/>
    </xf>
    <xf numFmtId="0" fontId="5" fillId="4" borderId="24" xfId="0" applyFont="1" applyFill="1" applyBorder="1" applyAlignment="1" applyProtection="1">
      <alignment/>
      <protection locked="0"/>
    </xf>
    <xf numFmtId="10" fontId="5" fillId="4" borderId="45" xfId="0" applyNumberFormat="1" applyFont="1" applyFill="1" applyBorder="1" applyAlignment="1" applyProtection="1">
      <alignment/>
      <protection locked="0"/>
    </xf>
    <xf numFmtId="0" fontId="14" fillId="2" borderId="2" xfId="0" applyFont="1" applyFill="1" applyBorder="1" applyAlignment="1" applyProtection="1">
      <alignment/>
      <protection/>
    </xf>
    <xf numFmtId="3" fontId="5" fillId="2" borderId="46" xfId="0" applyNumberFormat="1" applyFont="1" applyFill="1" applyBorder="1" applyAlignment="1" applyProtection="1">
      <alignment/>
      <protection/>
    </xf>
    <xf numFmtId="0" fontId="10" fillId="2" borderId="47" xfId="0" applyFont="1" applyFill="1" applyBorder="1" applyAlignment="1" applyProtection="1">
      <alignment horizontal="left"/>
      <protection/>
    </xf>
    <xf numFmtId="38" fontId="12" fillId="2" borderId="48" xfId="0" applyNumberFormat="1" applyFont="1" applyFill="1" applyBorder="1" applyAlignment="1" applyProtection="1">
      <alignment horizontal="right"/>
      <protection/>
    </xf>
    <xf numFmtId="0" fontId="5" fillId="2" borderId="49" xfId="0" applyFont="1" applyFill="1" applyBorder="1" applyAlignment="1" applyProtection="1">
      <alignment horizontal="left"/>
      <protection/>
    </xf>
    <xf numFmtId="0" fontId="5" fillId="2" borderId="21" xfId="0" applyFont="1" applyFill="1" applyBorder="1" applyAlignment="1" applyProtection="1">
      <alignment horizontal="left"/>
      <protection/>
    </xf>
    <xf numFmtId="0" fontId="35" fillId="0" borderId="0" xfId="20" applyFont="1" applyAlignment="1">
      <alignment horizontal="center"/>
    </xf>
    <xf numFmtId="0" fontId="37" fillId="0" borderId="0" xfId="20" applyFont="1" applyAlignment="1">
      <alignment horizontal="center"/>
    </xf>
    <xf numFmtId="0" fontId="36" fillId="2" borderId="0" xfId="20" applyFont="1" applyFill="1" applyBorder="1" applyAlignment="1" applyProtection="1">
      <alignment/>
      <protection/>
    </xf>
    <xf numFmtId="0" fontId="38" fillId="2" borderId="0" xfId="20" applyFont="1" applyFill="1" applyBorder="1" applyAlignment="1" applyProtection="1">
      <alignment/>
      <protection/>
    </xf>
    <xf numFmtId="0" fontId="39" fillId="0" borderId="0" xfId="0" applyFont="1" applyAlignment="1">
      <alignment horizontal="center"/>
    </xf>
    <xf numFmtId="0" fontId="1" fillId="0" borderId="0" xfId="0" applyFont="1" applyAlignment="1">
      <alignment horizontal="center"/>
    </xf>
    <xf numFmtId="0" fontId="4" fillId="0" borderId="0" xfId="0" applyFont="1" applyAlignment="1">
      <alignment horizontal="center"/>
    </xf>
    <xf numFmtId="0" fontId="22" fillId="0" borderId="0" xfId="0" applyFont="1" applyAlignment="1">
      <alignment wrapText="1"/>
    </xf>
    <xf numFmtId="0" fontId="0" fillId="0" borderId="0" xfId="0" applyAlignment="1">
      <alignment/>
    </xf>
    <xf numFmtId="0" fontId="22" fillId="0" borderId="33" xfId="0" applyFont="1" applyBorder="1" applyAlignment="1">
      <alignment wrapText="1"/>
    </xf>
    <xf numFmtId="0" fontId="0" fillId="0" borderId="33" xfId="0" applyBorder="1" applyAlignment="1">
      <alignment/>
    </xf>
    <xf numFmtId="0" fontId="4" fillId="0" borderId="0" xfId="0" applyFont="1" applyAlignment="1">
      <alignment horizontal="left"/>
    </xf>
    <xf numFmtId="0" fontId="4"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0"/>
          <c:tx>
            <c:strRef>
              <c:f>Valuation!$B$21:$L$21</c:f>
              <c:strCache>
                <c:ptCount val="1"/>
                <c:pt idx="0">
                  <c:v>5,000,000 6,500,000 8,450,000 10,562,500 13,203,125 15,843,750 19,012,500 21,864,375 25,144,031 28,915,636 33,252,981</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Valuation!$A$56:$K$56</c:f>
              <c:strCache/>
            </c:strRef>
          </c:cat>
          <c:val>
            <c:numRef>
              <c:f>Valuation!$B$21:$L$21</c:f>
              <c:numCache/>
            </c:numRef>
          </c:val>
        </c:ser>
        <c:axId val="51615896"/>
        <c:axId val="61889881"/>
      </c:barChart>
      <c:dateAx>
        <c:axId val="51615896"/>
        <c:scaling>
          <c:orientation val="minMax"/>
        </c:scaling>
        <c:axPos val="b"/>
        <c:title>
          <c:tx>
            <c:rich>
              <a:bodyPr vert="horz" rot="0" anchor="ctr"/>
              <a:lstStyle/>
              <a:p>
                <a:pPr algn="ctr">
                  <a:defRPr/>
                </a:pPr>
                <a:r>
                  <a:rPr lang="en-US"/>
                  <a:t>Years</a:t>
                </a:r>
              </a:p>
            </c:rich>
          </c:tx>
          <c:layout/>
          <c:overlay val="0"/>
          <c:spPr>
            <a:noFill/>
            <a:ln>
              <a:noFill/>
            </a:ln>
          </c:spPr>
        </c:title>
        <c:delete val="0"/>
        <c:numFmt formatCode="General" sourceLinked="1"/>
        <c:majorTickMark val="out"/>
        <c:minorTickMark val="none"/>
        <c:tickLblPos val="nextTo"/>
        <c:crossAx val="61889881"/>
        <c:crosses val="autoZero"/>
        <c:auto val="0"/>
        <c:noMultiLvlLbl val="0"/>
      </c:dateAx>
      <c:valAx>
        <c:axId val="61889881"/>
        <c:scaling>
          <c:orientation val="minMax"/>
        </c:scaling>
        <c:axPos val="l"/>
        <c:title>
          <c:tx>
            <c:rich>
              <a:bodyPr vert="horz" rot="-5400000" anchor="ctr"/>
              <a:lstStyle/>
              <a:p>
                <a:pPr algn="ctr">
                  <a:defRPr/>
                </a:pPr>
                <a:r>
                  <a:rPr lang="en-US"/>
                  <a:t>Turnover</a:t>
                </a:r>
              </a:p>
            </c:rich>
          </c:tx>
          <c:layout/>
          <c:overlay val="0"/>
          <c:spPr>
            <a:noFill/>
            <a:ln>
              <a:noFill/>
            </a:ln>
          </c:spPr>
        </c:title>
        <c:majorGridlines/>
        <c:delete val="0"/>
        <c:numFmt formatCode="General" sourceLinked="1"/>
        <c:majorTickMark val="out"/>
        <c:minorTickMark val="none"/>
        <c:tickLblPos val="nextTo"/>
        <c:crossAx val="51615896"/>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32</xdr:row>
      <xdr:rowOff>19050</xdr:rowOff>
    </xdr:from>
    <xdr:to>
      <xdr:col>11</xdr:col>
      <xdr:colOff>1257300</xdr:colOff>
      <xdr:row>53</xdr:row>
      <xdr:rowOff>0</xdr:rowOff>
    </xdr:to>
    <xdr:graphicFrame>
      <xdr:nvGraphicFramePr>
        <xdr:cNvPr id="1" name="Chart 8"/>
        <xdr:cNvGraphicFramePr/>
      </xdr:nvGraphicFramePr>
      <xdr:xfrm>
        <a:off x="38100" y="5495925"/>
        <a:ext cx="16573500" cy="3781425"/>
      </xdr:xfrm>
      <a:graphic>
        <a:graphicData uri="http://schemas.openxmlformats.org/drawingml/2006/chart">
          <c:chart xmlns:c="http://schemas.openxmlformats.org/drawingml/2006/chart" r:id="rId1"/>
        </a:graphicData>
      </a:graphic>
    </xdr:graphicFrame>
    <xdr:clientData/>
  </xdr:twoCellAnchor>
  <xdr:twoCellAnchor editAs="oneCell">
    <xdr:from>
      <xdr:col>3</xdr:col>
      <xdr:colOff>114300</xdr:colOff>
      <xdr:row>0</xdr:row>
      <xdr:rowOff>28575</xdr:rowOff>
    </xdr:from>
    <xdr:to>
      <xdr:col>3</xdr:col>
      <xdr:colOff>1228725</xdr:colOff>
      <xdr:row>3</xdr:row>
      <xdr:rowOff>38100</xdr:rowOff>
    </xdr:to>
    <xdr:pic>
      <xdr:nvPicPr>
        <xdr:cNvPr id="2" name="CommandButton1" descr="Zero everything"/>
        <xdr:cNvPicPr preferRelativeResize="1">
          <a:picLocks noChangeAspect="1"/>
        </xdr:cNvPicPr>
      </xdr:nvPicPr>
      <xdr:blipFill>
        <a:blip r:embed="rId2"/>
        <a:stretch>
          <a:fillRect/>
        </a:stretch>
      </xdr:blipFill>
      <xdr:spPr>
        <a:xfrm>
          <a:off x="4648200" y="28575"/>
          <a:ext cx="1114425" cy="56197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ypatent.co.za/" TargetMode="External" /><Relationship Id="rId2" Type="http://schemas.openxmlformats.org/officeDocument/2006/relationships/hyperlink" Target="http://www.zaiplaw.co.za/"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zaiplaw.co.za/content/category/5/14/29/"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J28"/>
  <sheetViews>
    <sheetView tabSelected="1" workbookViewId="0" topLeftCell="A1">
      <selection activeCell="A1" sqref="A1"/>
    </sheetView>
  </sheetViews>
  <sheetFormatPr defaultColWidth="8.88671875" defaultRowHeight="15"/>
  <sheetData>
    <row r="1" ht="15" customHeight="1">
      <c r="A1" s="139"/>
    </row>
    <row r="3" ht="33.75">
      <c r="F3" s="140" t="s">
        <v>169</v>
      </c>
    </row>
    <row r="4" ht="23.25">
      <c r="F4" s="141" t="s">
        <v>170</v>
      </c>
    </row>
    <row r="5" ht="15" customHeight="1"/>
    <row r="6" ht="23.25">
      <c r="F6" s="141" t="s">
        <v>171</v>
      </c>
    </row>
    <row r="7" ht="15" customHeight="1">
      <c r="F7" s="138"/>
    </row>
    <row r="8" ht="30">
      <c r="F8" s="142" t="s">
        <v>172</v>
      </c>
    </row>
    <row r="9" ht="15" customHeight="1">
      <c r="F9" s="138"/>
    </row>
    <row r="10" ht="23.25">
      <c r="F10" s="155" t="s">
        <v>174</v>
      </c>
    </row>
    <row r="11" ht="15" customHeight="1">
      <c r="F11" s="138"/>
    </row>
    <row r="12" ht="23.25">
      <c r="F12" s="141" t="s">
        <v>173</v>
      </c>
    </row>
    <row r="13" ht="15" customHeight="1"/>
    <row r="14" ht="15" customHeight="1">
      <c r="F14" s="156" t="s">
        <v>180</v>
      </c>
    </row>
    <row r="15" ht="15" customHeight="1">
      <c r="F15" s="138"/>
    </row>
    <row r="16" ht="15" customHeight="1">
      <c r="F16" s="138"/>
    </row>
    <row r="17" spans="1:10" ht="15" customHeight="1">
      <c r="A17" s="162"/>
      <c r="B17" s="162"/>
      <c r="C17" s="163"/>
      <c r="D17" s="163"/>
      <c r="G17" s="162" t="s">
        <v>181</v>
      </c>
      <c r="H17" s="162"/>
      <c r="I17" s="163"/>
      <c r="J17" s="163"/>
    </row>
    <row r="18" ht="15" customHeight="1"/>
    <row r="19" ht="15" customHeight="1">
      <c r="F19" s="159"/>
    </row>
    <row r="20" ht="15" customHeight="1">
      <c r="F20" s="160" t="s">
        <v>189</v>
      </c>
    </row>
    <row r="21" ht="15" customHeight="1">
      <c r="F21" s="161" t="s">
        <v>185</v>
      </c>
    </row>
    <row r="22" ht="15" customHeight="1">
      <c r="F22" s="161" t="s">
        <v>190</v>
      </c>
    </row>
    <row r="23" ht="15" customHeight="1">
      <c r="F23" s="161" t="s">
        <v>186</v>
      </c>
    </row>
    <row r="24" ht="15" customHeight="1">
      <c r="F24" s="161" t="s">
        <v>187</v>
      </c>
    </row>
    <row r="25" ht="15" customHeight="1">
      <c r="F25" s="161" t="s">
        <v>188</v>
      </c>
    </row>
    <row r="26" ht="15" customHeight="1">
      <c r="F26" s="138"/>
    </row>
    <row r="27" ht="15" customHeight="1">
      <c r="F27" s="138"/>
    </row>
    <row r="28" ht="15" customHeight="1">
      <c r="F28" s="138"/>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sheetData>
  <sheetProtection password="81E3" sheet="1" objects="1" scenarios="1"/>
  <mergeCells count="2">
    <mergeCell ref="A17:D17"/>
    <mergeCell ref="G17:J17"/>
  </mergeCells>
  <hyperlinks>
    <hyperlink ref="F10" r:id="rId1" display="http://www.mypatent.co.za/"/>
    <hyperlink ref="F14" r:id="rId2" display="For valuation services using our proprietary comprehensive model, please contact www.zaiplaw.co.za"/>
  </hyperlinks>
  <printOptions/>
  <pageMargins left="0.75" right="0.75" top="1" bottom="1" header="0.5" footer="0.5"/>
  <pageSetup fitToHeight="1" fitToWidth="1" horizontalDpi="600" verticalDpi="600" orientation="landscape" paperSize="9" r:id="rId3"/>
</worksheet>
</file>

<file path=xl/worksheets/sheet2.xml><?xml version="1.0" encoding="utf-8"?>
<worksheet xmlns="http://schemas.openxmlformats.org/spreadsheetml/2006/main" xmlns:r="http://schemas.openxmlformats.org/officeDocument/2006/relationships">
  <sheetPr codeName="Sheet1" transitionEvaluation="1">
    <pageSetUpPr fitToPage="1"/>
  </sheetPr>
  <dimension ref="A1:AB62"/>
  <sheetViews>
    <sheetView defaultGridColor="0" zoomScale="75" zoomScaleNormal="75" colorId="22" workbookViewId="0" topLeftCell="A1">
      <selection activeCell="B1" sqref="B1"/>
    </sheetView>
  </sheetViews>
  <sheetFormatPr defaultColWidth="12.6640625" defaultRowHeight="15"/>
  <cols>
    <col min="1" max="1" width="16.77734375" style="71" customWidth="1"/>
    <col min="2" max="2" width="17.10546875" style="71" customWidth="1"/>
    <col min="3" max="3" width="18.99609375" style="71" bestFit="1" customWidth="1"/>
    <col min="4" max="12" width="15.77734375" style="71" customWidth="1"/>
    <col min="13" max="13" width="13.5546875" style="71" customWidth="1"/>
    <col min="14" max="14" width="13.77734375" style="71" customWidth="1"/>
    <col min="15" max="15" width="14.21484375" style="71" customWidth="1"/>
    <col min="16" max="16" width="13.3359375" style="71" customWidth="1"/>
    <col min="17" max="17" width="12.88671875" style="71" customWidth="1"/>
    <col min="18" max="18" width="12.6640625" style="71" customWidth="1"/>
    <col min="19" max="19" width="13.77734375" style="71" customWidth="1"/>
    <col min="20" max="21" width="13.88671875" style="71" customWidth="1"/>
    <col min="22" max="22" width="13.3359375" style="71" customWidth="1"/>
    <col min="23" max="16384" width="10.77734375" style="71" customWidth="1"/>
  </cols>
  <sheetData>
    <row r="1" spans="1:12" ht="15">
      <c r="A1" s="68" t="s">
        <v>6</v>
      </c>
      <c r="B1" s="50" t="s">
        <v>182</v>
      </c>
      <c r="C1" s="69"/>
      <c r="D1" s="69"/>
      <c r="E1" s="143" t="s">
        <v>0</v>
      </c>
      <c r="F1" s="69"/>
      <c r="G1" s="69"/>
      <c r="H1" s="105" t="b">
        <v>1</v>
      </c>
      <c r="I1" s="69"/>
      <c r="J1" s="69"/>
      <c r="K1" s="69"/>
      <c r="L1" s="70"/>
    </row>
    <row r="2" spans="1:12" ht="14.25">
      <c r="A2" s="1" t="s">
        <v>56</v>
      </c>
      <c r="B2" s="51" t="s">
        <v>106</v>
      </c>
      <c r="C2" s="2"/>
      <c r="D2" s="2"/>
      <c r="E2" s="72" t="s">
        <v>3</v>
      </c>
      <c r="F2" s="2"/>
      <c r="G2" s="2"/>
      <c r="H2" s="2"/>
      <c r="I2" s="2"/>
      <c r="J2" s="2"/>
      <c r="K2" s="2"/>
      <c r="L2" s="3"/>
    </row>
    <row r="3" spans="1:12" ht="14.25">
      <c r="A3" s="144" t="s">
        <v>71</v>
      </c>
      <c r="B3" s="145">
        <v>39783</v>
      </c>
      <c r="C3" s="5"/>
      <c r="D3" s="5"/>
      <c r="E3" s="72" t="s">
        <v>2</v>
      </c>
      <c r="F3" s="2"/>
      <c r="G3" s="2"/>
      <c r="H3" s="2"/>
      <c r="I3" s="2"/>
      <c r="J3" s="2"/>
      <c r="K3" s="2"/>
      <c r="L3" s="3"/>
    </row>
    <row r="4" spans="1:12" ht="14.25">
      <c r="A4" s="4" t="s">
        <v>176</v>
      </c>
      <c r="B4" s="147" t="s">
        <v>177</v>
      </c>
      <c r="C4" s="5"/>
      <c r="D4" s="5"/>
      <c r="E4" s="72" t="s">
        <v>1</v>
      </c>
      <c r="F4" s="2"/>
      <c r="G4" s="2"/>
      <c r="H4" s="2"/>
      <c r="I4" s="2"/>
      <c r="J4" s="2"/>
      <c r="K4" s="2"/>
      <c r="L4" s="3"/>
    </row>
    <row r="5" spans="1:12" ht="15">
      <c r="A5" s="6"/>
      <c r="B5" s="7"/>
      <c r="C5" s="8"/>
      <c r="D5" s="9"/>
      <c r="E5" s="72" t="s">
        <v>5</v>
      </c>
      <c r="F5" s="2"/>
      <c r="G5" s="2"/>
      <c r="H5" s="2"/>
      <c r="I5" s="2"/>
      <c r="J5" s="2"/>
      <c r="K5" s="2"/>
      <c r="L5" s="3"/>
    </row>
    <row r="6" spans="1:13" ht="14.25">
      <c r="A6" s="10" t="s">
        <v>9</v>
      </c>
      <c r="B6" s="11"/>
      <c r="C6" s="52">
        <v>5000000</v>
      </c>
      <c r="D6" s="2"/>
      <c r="E6" s="72" t="s">
        <v>183</v>
      </c>
      <c r="F6" s="2"/>
      <c r="G6" s="2"/>
      <c r="H6" s="2"/>
      <c r="I6" s="2"/>
      <c r="J6" s="2"/>
      <c r="K6" s="2"/>
      <c r="L6" s="3"/>
      <c r="M6" s="73"/>
    </row>
    <row r="7" spans="1:22" ht="14.25">
      <c r="A7" s="12" t="s">
        <v>68</v>
      </c>
      <c r="B7" s="13"/>
      <c r="C7" s="14" t="s">
        <v>58</v>
      </c>
      <c r="D7" s="15" t="s">
        <v>59</v>
      </c>
      <c r="E7" s="16" t="s">
        <v>60</v>
      </c>
      <c r="F7" s="16" t="s">
        <v>61</v>
      </c>
      <c r="G7" s="16" t="s">
        <v>62</v>
      </c>
      <c r="H7" s="16" t="s">
        <v>63</v>
      </c>
      <c r="I7" s="16" t="s">
        <v>64</v>
      </c>
      <c r="J7" s="16" t="s">
        <v>66</v>
      </c>
      <c r="K7" s="16" t="s">
        <v>65</v>
      </c>
      <c r="L7" s="16" t="s">
        <v>67</v>
      </c>
      <c r="M7" s="74" t="s">
        <v>96</v>
      </c>
      <c r="N7" s="74" t="s">
        <v>97</v>
      </c>
      <c r="O7" s="74" t="s">
        <v>98</v>
      </c>
      <c r="P7" s="74" t="s">
        <v>99</v>
      </c>
      <c r="Q7" s="74" t="s">
        <v>100</v>
      </c>
      <c r="R7" s="74" t="s">
        <v>101</v>
      </c>
      <c r="S7" s="74" t="s">
        <v>102</v>
      </c>
      <c r="T7" s="74" t="s">
        <v>103</v>
      </c>
      <c r="U7" s="74" t="s">
        <v>104</v>
      </c>
      <c r="V7" s="75" t="s">
        <v>105</v>
      </c>
    </row>
    <row r="8" spans="1:23" ht="14.25">
      <c r="A8" s="12"/>
      <c r="B8" s="13"/>
      <c r="C8" s="53">
        <v>0.3</v>
      </c>
      <c r="D8" s="53">
        <v>0.3</v>
      </c>
      <c r="E8" s="53">
        <v>0.25</v>
      </c>
      <c r="F8" s="53">
        <v>0.25</v>
      </c>
      <c r="G8" s="53">
        <v>0.2</v>
      </c>
      <c r="H8" s="53">
        <v>0.2</v>
      </c>
      <c r="I8" s="53">
        <v>0.15</v>
      </c>
      <c r="J8" s="53">
        <v>0.15</v>
      </c>
      <c r="K8" s="53">
        <v>0.15</v>
      </c>
      <c r="L8" s="53">
        <v>0.15</v>
      </c>
      <c r="M8" s="53">
        <v>0.1</v>
      </c>
      <c r="N8" s="53">
        <v>0.1</v>
      </c>
      <c r="O8" s="53">
        <v>0.1</v>
      </c>
      <c r="P8" s="53">
        <v>0.1</v>
      </c>
      <c r="Q8" s="53">
        <v>0.1</v>
      </c>
      <c r="R8" s="53">
        <v>0.1</v>
      </c>
      <c r="S8" s="53">
        <v>0.1</v>
      </c>
      <c r="T8" s="53">
        <v>0.1</v>
      </c>
      <c r="U8" s="53">
        <v>0.1</v>
      </c>
      <c r="V8" s="53">
        <v>0.1</v>
      </c>
      <c r="W8" s="73"/>
    </row>
    <row r="9" spans="1:22" ht="14.25">
      <c r="A9" s="12" t="s">
        <v>107</v>
      </c>
      <c r="B9" s="13"/>
      <c r="C9" s="54">
        <v>0.2</v>
      </c>
      <c r="D9" s="17"/>
      <c r="E9" s="76"/>
      <c r="F9" s="76"/>
      <c r="G9" s="76"/>
      <c r="H9" s="18" t="s">
        <v>69</v>
      </c>
      <c r="I9" s="19"/>
      <c r="J9" s="19"/>
      <c r="K9" s="19"/>
      <c r="L9" s="64"/>
      <c r="M9" s="77" t="s">
        <v>109</v>
      </c>
      <c r="N9" s="77"/>
      <c r="O9" s="77"/>
      <c r="P9" s="77"/>
      <c r="Q9" s="77"/>
      <c r="R9" s="78" t="s">
        <v>110</v>
      </c>
      <c r="S9" s="78"/>
      <c r="T9" s="78"/>
      <c r="U9" s="78"/>
      <c r="V9" s="79"/>
    </row>
    <row r="10" spans="1:13" ht="14.25">
      <c r="A10" s="12" t="s">
        <v>108</v>
      </c>
      <c r="B10" s="13"/>
      <c r="C10" s="55">
        <v>0.25</v>
      </c>
      <c r="D10" s="65"/>
      <c r="E10" s="21"/>
      <c r="F10" s="21"/>
      <c r="G10" s="21"/>
      <c r="H10" s="21"/>
      <c r="I10" s="21"/>
      <c r="J10" s="21"/>
      <c r="K10" s="21"/>
      <c r="L10" s="80"/>
      <c r="M10" s="73"/>
    </row>
    <row r="11" spans="1:13" ht="14.25">
      <c r="A11" s="12" t="s">
        <v>70</v>
      </c>
      <c r="B11" s="13"/>
      <c r="C11" s="55">
        <v>0.8</v>
      </c>
      <c r="D11" s="65"/>
      <c r="E11" s="21"/>
      <c r="F11" s="21"/>
      <c r="G11" s="21"/>
      <c r="H11" s="21"/>
      <c r="I11" s="21"/>
      <c r="J11" s="21"/>
      <c r="K11" s="21"/>
      <c r="L11" s="81"/>
      <c r="M11" s="73"/>
    </row>
    <row r="12" spans="1:13" ht="18">
      <c r="A12" s="12" t="s">
        <v>54</v>
      </c>
      <c r="B12" s="13"/>
      <c r="C12" s="48">
        <f>+C9*C10*C11</f>
        <v>0.04000000000000001</v>
      </c>
      <c r="D12" s="67" t="b">
        <v>0</v>
      </c>
      <c r="E12" s="56">
        <v>0.05</v>
      </c>
      <c r="F12" s="82">
        <f>IF(D12=1,"     THE ROYALTY HAS BEEN OVERRIDEN!","")</f>
      </c>
      <c r="G12" s="157"/>
      <c r="H12" s="20"/>
      <c r="I12" s="83">
        <f>+IF($D12=0,$C12,$E12)</f>
        <v>0.04000000000000001</v>
      </c>
      <c r="J12" s="22"/>
      <c r="K12" s="22"/>
      <c r="L12" s="23"/>
      <c r="M12" s="73"/>
    </row>
    <row r="13" spans="1:13" ht="18">
      <c r="A13" s="12" t="s">
        <v>166</v>
      </c>
      <c r="B13" s="13"/>
      <c r="C13" s="55">
        <v>0.29</v>
      </c>
      <c r="D13" s="21"/>
      <c r="E13" s="22"/>
      <c r="F13" s="22"/>
      <c r="G13" s="157"/>
      <c r="H13" s="22"/>
      <c r="I13" s="22"/>
      <c r="J13" s="22"/>
      <c r="K13" s="22"/>
      <c r="L13" s="23"/>
      <c r="M13" s="73"/>
    </row>
    <row r="14" spans="1:12" ht="15.75">
      <c r="A14" s="24" t="s">
        <v>4</v>
      </c>
      <c r="B14" s="25"/>
      <c r="C14" s="148">
        <v>0.25</v>
      </c>
      <c r="D14" s="107" t="b">
        <v>1</v>
      </c>
      <c r="E14" s="82"/>
      <c r="F14" s="84"/>
      <c r="G14" s="22"/>
      <c r="H14" s="83"/>
      <c r="I14" s="22"/>
      <c r="J14" s="22"/>
      <c r="K14" s="22"/>
      <c r="L14" s="149"/>
    </row>
    <row r="15" spans="1:12" ht="15.75">
      <c r="A15" s="58" t="s">
        <v>94</v>
      </c>
      <c r="B15" s="26"/>
      <c r="C15" s="66">
        <v>8</v>
      </c>
      <c r="D15" s="85"/>
      <c r="E15" s="86">
        <f>+IF(C15&gt;10,"A 15-year life requires at least 50 years of trading. A 20-year life requires at least 100 years of trading","")</f>
      </c>
      <c r="F15" s="84"/>
      <c r="G15" s="22"/>
      <c r="H15" s="83"/>
      <c r="I15" s="22"/>
      <c r="J15" s="22"/>
      <c r="K15" s="22"/>
      <c r="L15" s="149"/>
    </row>
    <row r="16" spans="1:13" ht="15.75">
      <c r="A16" s="2"/>
      <c r="B16" s="2"/>
      <c r="C16" s="108"/>
      <c r="D16" s="22"/>
      <c r="E16" s="2"/>
      <c r="F16" s="57"/>
      <c r="G16" s="2"/>
      <c r="H16" s="2"/>
      <c r="I16" s="2"/>
      <c r="J16" s="2"/>
      <c r="K16" s="2"/>
      <c r="L16" s="3"/>
      <c r="M16" s="73"/>
    </row>
    <row r="17" spans="1:13" ht="14.25">
      <c r="A17" s="6"/>
      <c r="B17" s="2"/>
      <c r="C17" s="2"/>
      <c r="D17" s="2"/>
      <c r="E17" s="2"/>
      <c r="F17" s="2"/>
      <c r="G17" s="2"/>
      <c r="H17" s="2"/>
      <c r="I17" s="2"/>
      <c r="J17" s="2"/>
      <c r="K17" s="2"/>
      <c r="L17" s="87"/>
      <c r="M17" s="73"/>
    </row>
    <row r="18" spans="1:22" ht="14.25">
      <c r="A18" s="27"/>
      <c r="B18" s="28">
        <f>+B3</f>
        <v>39783</v>
      </c>
      <c r="C18" s="29" t="s">
        <v>175</v>
      </c>
      <c r="D18" s="29" t="str">
        <f aca="true" t="shared" si="0" ref="D18:L18">+D7</f>
        <v>Year 2</v>
      </c>
      <c r="E18" s="29" t="str">
        <f t="shared" si="0"/>
        <v>Year 3</v>
      </c>
      <c r="F18" s="29" t="str">
        <f t="shared" si="0"/>
        <v>Year 4</v>
      </c>
      <c r="G18" s="29" t="str">
        <f t="shared" si="0"/>
        <v>Year 5</v>
      </c>
      <c r="H18" s="29" t="str">
        <f t="shared" si="0"/>
        <v>Year 6</v>
      </c>
      <c r="I18" s="29" t="str">
        <f t="shared" si="0"/>
        <v>Year 7</v>
      </c>
      <c r="J18" s="29" t="str">
        <f t="shared" si="0"/>
        <v>Year 8</v>
      </c>
      <c r="K18" s="29" t="str">
        <f t="shared" si="0"/>
        <v>Year 9</v>
      </c>
      <c r="L18" s="29" t="str">
        <f t="shared" si="0"/>
        <v>Year 10</v>
      </c>
      <c r="M18" s="62" t="str">
        <f aca="true" t="shared" si="1" ref="M18:V18">+M7</f>
        <v>Year 11</v>
      </c>
      <c r="N18" s="62" t="str">
        <f t="shared" si="1"/>
        <v>Year 12</v>
      </c>
      <c r="O18" s="62" t="str">
        <f t="shared" si="1"/>
        <v>Year 13</v>
      </c>
      <c r="P18" s="62" t="str">
        <f t="shared" si="1"/>
        <v>Year 14</v>
      </c>
      <c r="Q18" s="62" t="str">
        <f t="shared" si="1"/>
        <v>Year 15</v>
      </c>
      <c r="R18" s="62" t="str">
        <f t="shared" si="1"/>
        <v>Year 16</v>
      </c>
      <c r="S18" s="62" t="str">
        <f t="shared" si="1"/>
        <v>Year 17</v>
      </c>
      <c r="T18" s="62" t="str">
        <f t="shared" si="1"/>
        <v>Year 18</v>
      </c>
      <c r="U18" s="62" t="str">
        <f t="shared" si="1"/>
        <v>Year 19</v>
      </c>
      <c r="V18" s="63" t="str">
        <f t="shared" si="1"/>
        <v>Year 20</v>
      </c>
    </row>
    <row r="19" spans="1:22" ht="14.25">
      <c r="A19" s="39"/>
      <c r="B19" s="88"/>
      <c r="C19" s="89"/>
      <c r="D19" s="109">
        <v>0</v>
      </c>
      <c r="E19" s="90"/>
      <c r="F19" s="90"/>
      <c r="G19" s="90"/>
      <c r="H19" s="90"/>
      <c r="I19" s="90"/>
      <c r="J19" s="90"/>
      <c r="K19" s="90"/>
      <c r="L19" s="90"/>
      <c r="M19" s="89"/>
      <c r="N19" s="90"/>
      <c r="O19" s="90"/>
      <c r="P19" s="90"/>
      <c r="Q19" s="90"/>
      <c r="R19" s="90"/>
      <c r="S19" s="90"/>
      <c r="T19" s="90"/>
      <c r="U19" s="90"/>
      <c r="V19" s="91"/>
    </row>
    <row r="20" spans="1:22" ht="14.25" hidden="1">
      <c r="A20" s="39" t="s">
        <v>49</v>
      </c>
      <c r="B20" s="30">
        <f>+B21</f>
        <v>5000000</v>
      </c>
      <c r="C20" s="31">
        <f>+B20*(1+C7)</f>
        <v>5000000</v>
      </c>
      <c r="D20" s="32" t="e">
        <f>+C20*(1+#REF!)</f>
        <v>#REF!</v>
      </c>
      <c r="E20" s="32" t="e">
        <f>+D20*(1+#REF!)</f>
        <v>#REF!</v>
      </c>
      <c r="F20" s="32" t="e">
        <f>+E20*(1+#REF!)</f>
        <v>#REF!</v>
      </c>
      <c r="G20" s="32" t="e">
        <f>F20*(1+#REF!)</f>
        <v>#REF!</v>
      </c>
      <c r="H20" s="32" t="e">
        <f>G20*(1+#REF!)</f>
        <v>#REF!</v>
      </c>
      <c r="I20" s="32"/>
      <c r="J20" s="32"/>
      <c r="K20" s="32"/>
      <c r="L20" s="32"/>
      <c r="M20" s="31"/>
      <c r="N20" s="32"/>
      <c r="O20" s="32"/>
      <c r="P20" s="32"/>
      <c r="Q20" s="32"/>
      <c r="R20" s="32"/>
      <c r="S20" s="32"/>
      <c r="T20" s="32"/>
      <c r="U20" s="32"/>
      <c r="V20" s="33"/>
    </row>
    <row r="21" spans="1:22" s="96" customFormat="1" ht="14.25">
      <c r="A21" s="34" t="s">
        <v>49</v>
      </c>
      <c r="B21" s="92">
        <f>+C6</f>
        <v>5000000</v>
      </c>
      <c r="C21" s="93">
        <f>+B21*(1+C8)</f>
        <v>6500000</v>
      </c>
      <c r="D21" s="93">
        <f aca="true" t="shared" si="2" ref="D21:V21">+C21*(1+D8)</f>
        <v>8450000</v>
      </c>
      <c r="E21" s="93">
        <f t="shared" si="2"/>
        <v>10562500</v>
      </c>
      <c r="F21" s="93">
        <f t="shared" si="2"/>
        <v>13203125</v>
      </c>
      <c r="G21" s="93">
        <f t="shared" si="2"/>
        <v>15843750</v>
      </c>
      <c r="H21" s="93">
        <f t="shared" si="2"/>
        <v>19012500</v>
      </c>
      <c r="I21" s="93">
        <f t="shared" si="2"/>
        <v>21864375</v>
      </c>
      <c r="J21" s="93">
        <f t="shared" si="2"/>
        <v>25144031.249999996</v>
      </c>
      <c r="K21" s="93">
        <f t="shared" si="2"/>
        <v>28915635.937499993</v>
      </c>
      <c r="L21" s="94">
        <f t="shared" si="2"/>
        <v>33252981.32812499</v>
      </c>
      <c r="M21" s="93">
        <f t="shared" si="2"/>
        <v>36578279.46093749</v>
      </c>
      <c r="N21" s="94">
        <f t="shared" si="2"/>
        <v>40236107.407031246</v>
      </c>
      <c r="O21" s="94">
        <f t="shared" si="2"/>
        <v>44259718.147734374</v>
      </c>
      <c r="P21" s="94">
        <f t="shared" si="2"/>
        <v>48685689.962507814</v>
      </c>
      <c r="Q21" s="94">
        <f t="shared" si="2"/>
        <v>53554258.9587586</v>
      </c>
      <c r="R21" s="94">
        <f t="shared" si="2"/>
        <v>58909684.854634464</v>
      </c>
      <c r="S21" s="94">
        <f t="shared" si="2"/>
        <v>64800653.34009792</v>
      </c>
      <c r="T21" s="94">
        <f t="shared" si="2"/>
        <v>71280718.67410772</v>
      </c>
      <c r="U21" s="94">
        <f t="shared" si="2"/>
        <v>78408790.5415185</v>
      </c>
      <c r="V21" s="95">
        <f t="shared" si="2"/>
        <v>86249669.59567036</v>
      </c>
    </row>
    <row r="22" spans="1:22" ht="14.25">
      <c r="A22" s="34"/>
      <c r="B22" s="30"/>
      <c r="C22" s="31"/>
      <c r="D22" s="32"/>
      <c r="E22" s="32"/>
      <c r="F22" s="32"/>
      <c r="G22" s="32"/>
      <c r="H22" s="32"/>
      <c r="I22" s="32"/>
      <c r="J22" s="32"/>
      <c r="K22" s="32"/>
      <c r="L22" s="32"/>
      <c r="M22" s="31"/>
      <c r="N22" s="32"/>
      <c r="O22" s="32"/>
      <c r="P22" s="32"/>
      <c r="Q22" s="32"/>
      <c r="R22" s="32"/>
      <c r="S22" s="32"/>
      <c r="T22" s="32"/>
      <c r="U22" s="32"/>
      <c r="V22" s="33"/>
    </row>
    <row r="23" spans="1:22" ht="14.25">
      <c r="A23" s="34" t="s">
        <v>50</v>
      </c>
      <c r="B23" s="30">
        <f aca="true" t="shared" si="3" ref="B23:V23">IF($D12=0,(B21*$C12),(B21*$E12))</f>
        <v>200000.00000000003</v>
      </c>
      <c r="C23" s="31">
        <f t="shared" si="3"/>
        <v>260000.00000000006</v>
      </c>
      <c r="D23" s="32">
        <f t="shared" si="3"/>
        <v>338000.00000000006</v>
      </c>
      <c r="E23" s="32">
        <f t="shared" si="3"/>
        <v>422500.00000000006</v>
      </c>
      <c r="F23" s="32">
        <f t="shared" si="3"/>
        <v>528125.0000000001</v>
      </c>
      <c r="G23" s="32">
        <f t="shared" si="3"/>
        <v>633750.0000000001</v>
      </c>
      <c r="H23" s="32">
        <f t="shared" si="3"/>
        <v>760500.0000000001</v>
      </c>
      <c r="I23" s="32">
        <f t="shared" si="3"/>
        <v>874575.0000000001</v>
      </c>
      <c r="J23" s="32">
        <f t="shared" si="3"/>
        <v>1005761.25</v>
      </c>
      <c r="K23" s="32">
        <f t="shared" si="3"/>
        <v>1156625.4375</v>
      </c>
      <c r="L23" s="32">
        <f t="shared" si="3"/>
        <v>1330119.2531249998</v>
      </c>
      <c r="M23" s="31">
        <f t="shared" si="3"/>
        <v>1463131.1784375</v>
      </c>
      <c r="N23" s="32">
        <f t="shared" si="3"/>
        <v>1609444.2962812502</v>
      </c>
      <c r="O23" s="32">
        <f t="shared" si="3"/>
        <v>1770388.7259093754</v>
      </c>
      <c r="P23" s="32">
        <f t="shared" si="3"/>
        <v>1947427.598500313</v>
      </c>
      <c r="Q23" s="32">
        <f t="shared" si="3"/>
        <v>2142170.3583503445</v>
      </c>
      <c r="R23" s="32">
        <f t="shared" si="3"/>
        <v>2356387.394185379</v>
      </c>
      <c r="S23" s="32">
        <f t="shared" si="3"/>
        <v>2592026.1336039174</v>
      </c>
      <c r="T23" s="32">
        <f t="shared" si="3"/>
        <v>2851228.7469643094</v>
      </c>
      <c r="U23" s="32">
        <f t="shared" si="3"/>
        <v>3136351.6216607406</v>
      </c>
      <c r="V23" s="33">
        <f t="shared" si="3"/>
        <v>3449986.783826815</v>
      </c>
    </row>
    <row r="24" spans="1:22" ht="14.25">
      <c r="A24" s="34"/>
      <c r="B24" s="30"/>
      <c r="C24" s="31"/>
      <c r="D24" s="32"/>
      <c r="E24" s="32"/>
      <c r="F24" s="32"/>
      <c r="G24" s="32"/>
      <c r="H24" s="32"/>
      <c r="I24" s="32"/>
      <c r="J24" s="32"/>
      <c r="K24" s="32"/>
      <c r="L24" s="32"/>
      <c r="M24" s="31"/>
      <c r="N24" s="32"/>
      <c r="O24" s="32"/>
      <c r="P24" s="32"/>
      <c r="Q24" s="32"/>
      <c r="R24" s="32"/>
      <c r="S24" s="32"/>
      <c r="T24" s="32"/>
      <c r="U24" s="32"/>
      <c r="V24" s="33"/>
    </row>
    <row r="25" spans="1:22" ht="14.25">
      <c r="A25" s="34" t="s">
        <v>51</v>
      </c>
      <c r="B25" s="35">
        <f>B23*$C$13</f>
        <v>58000.00000000001</v>
      </c>
      <c r="C25" s="36">
        <f aca="true" t="shared" si="4" ref="C25:L25">C23*$C$13</f>
        <v>75400.00000000001</v>
      </c>
      <c r="D25" s="37">
        <f t="shared" si="4"/>
        <v>98020.00000000001</v>
      </c>
      <c r="E25" s="37">
        <f t="shared" si="4"/>
        <v>122525.00000000001</v>
      </c>
      <c r="F25" s="37">
        <f t="shared" si="4"/>
        <v>153156.25000000003</v>
      </c>
      <c r="G25" s="37">
        <f t="shared" si="4"/>
        <v>183787.50000000003</v>
      </c>
      <c r="H25" s="37">
        <f t="shared" si="4"/>
        <v>220545.00000000003</v>
      </c>
      <c r="I25" s="37">
        <f t="shared" si="4"/>
        <v>253626.75000000003</v>
      </c>
      <c r="J25" s="37">
        <f t="shared" si="4"/>
        <v>291670.76249999995</v>
      </c>
      <c r="K25" s="37">
        <f t="shared" si="4"/>
        <v>335421.37687499996</v>
      </c>
      <c r="L25" s="37">
        <f t="shared" si="4"/>
        <v>385734.58340624993</v>
      </c>
      <c r="M25" s="36">
        <f aca="true" t="shared" si="5" ref="M25:V25">M23*$C$13</f>
        <v>424308.041746875</v>
      </c>
      <c r="N25" s="37">
        <f t="shared" si="5"/>
        <v>466738.8459215625</v>
      </c>
      <c r="O25" s="37">
        <f t="shared" si="5"/>
        <v>513412.7305137188</v>
      </c>
      <c r="P25" s="37">
        <f t="shared" si="5"/>
        <v>564754.0035650907</v>
      </c>
      <c r="Q25" s="37">
        <f t="shared" si="5"/>
        <v>621229.4039215998</v>
      </c>
      <c r="R25" s="37">
        <f t="shared" si="5"/>
        <v>683352.3443137599</v>
      </c>
      <c r="S25" s="37">
        <f t="shared" si="5"/>
        <v>751687.578745136</v>
      </c>
      <c r="T25" s="37">
        <f t="shared" si="5"/>
        <v>826856.3366196497</v>
      </c>
      <c r="U25" s="37">
        <f t="shared" si="5"/>
        <v>909541.9702816147</v>
      </c>
      <c r="V25" s="38">
        <f t="shared" si="5"/>
        <v>1000496.1673097763</v>
      </c>
    </row>
    <row r="26" spans="1:22" ht="14.25">
      <c r="A26" s="34"/>
      <c r="B26" s="30"/>
      <c r="C26" s="31"/>
      <c r="D26" s="32"/>
      <c r="E26" s="32"/>
      <c r="F26" s="32"/>
      <c r="G26" s="32"/>
      <c r="H26" s="32"/>
      <c r="I26" s="32"/>
      <c r="J26" s="32"/>
      <c r="K26" s="32"/>
      <c r="L26" s="32"/>
      <c r="M26" s="31"/>
      <c r="N26" s="32"/>
      <c r="O26" s="32"/>
      <c r="P26" s="32"/>
      <c r="Q26" s="32"/>
      <c r="R26" s="32"/>
      <c r="S26" s="32"/>
      <c r="T26" s="32"/>
      <c r="U26" s="32"/>
      <c r="V26" s="33"/>
    </row>
    <row r="27" spans="1:22" ht="14.25" hidden="1">
      <c r="A27" s="34" t="s">
        <v>52</v>
      </c>
      <c r="B27" s="35">
        <f aca="true" t="shared" si="6" ref="B27:L27">B23-B25</f>
        <v>142000.00000000003</v>
      </c>
      <c r="C27" s="36">
        <f t="shared" si="6"/>
        <v>184600.00000000006</v>
      </c>
      <c r="D27" s="37">
        <f t="shared" si="6"/>
        <v>239980.00000000006</v>
      </c>
      <c r="E27" s="37">
        <f t="shared" si="6"/>
        <v>299975.00000000006</v>
      </c>
      <c r="F27" s="37">
        <f t="shared" si="6"/>
        <v>374968.7500000001</v>
      </c>
      <c r="G27" s="37">
        <f t="shared" si="6"/>
        <v>449962.5000000001</v>
      </c>
      <c r="H27" s="37">
        <f t="shared" si="6"/>
        <v>539955.0000000001</v>
      </c>
      <c r="I27" s="37">
        <f t="shared" si="6"/>
        <v>620948.2500000001</v>
      </c>
      <c r="J27" s="37">
        <f t="shared" si="6"/>
        <v>714090.4875</v>
      </c>
      <c r="K27" s="37">
        <f t="shared" si="6"/>
        <v>821204.060625</v>
      </c>
      <c r="L27" s="37">
        <f t="shared" si="6"/>
        <v>944384.6697187498</v>
      </c>
      <c r="M27" s="36">
        <f aca="true" t="shared" si="7" ref="M27:V27">M23-M25</f>
        <v>1038823.136690625</v>
      </c>
      <c r="N27" s="37">
        <f t="shared" si="7"/>
        <v>1142705.4503596877</v>
      </c>
      <c r="O27" s="37">
        <f t="shared" si="7"/>
        <v>1256975.9953956567</v>
      </c>
      <c r="P27" s="37">
        <f t="shared" si="7"/>
        <v>1382673.5949352223</v>
      </c>
      <c r="Q27" s="37">
        <f t="shared" si="7"/>
        <v>1520940.9544287445</v>
      </c>
      <c r="R27" s="37">
        <f t="shared" si="7"/>
        <v>1673035.0498716193</v>
      </c>
      <c r="S27" s="37">
        <f t="shared" si="7"/>
        <v>1840338.5548587814</v>
      </c>
      <c r="T27" s="37">
        <f t="shared" si="7"/>
        <v>2024372.4103446598</v>
      </c>
      <c r="U27" s="37">
        <f t="shared" si="7"/>
        <v>2226809.651379126</v>
      </c>
      <c r="V27" s="38">
        <f t="shared" si="7"/>
        <v>2449490.6165170386</v>
      </c>
    </row>
    <row r="28" spans="1:22" ht="14.25" hidden="1">
      <c r="A28" s="59"/>
      <c r="B28" s="35"/>
      <c r="C28" s="61"/>
      <c r="D28" s="37"/>
      <c r="E28" s="37"/>
      <c r="F28" s="37"/>
      <c r="G28" s="37"/>
      <c r="H28" s="37"/>
      <c r="I28" s="37"/>
      <c r="J28" s="37"/>
      <c r="K28" s="37"/>
      <c r="L28" s="37"/>
      <c r="M28" s="36"/>
      <c r="N28" s="37"/>
      <c r="O28" s="37"/>
      <c r="P28" s="37"/>
      <c r="Q28" s="37"/>
      <c r="R28" s="37"/>
      <c r="S28" s="37"/>
      <c r="T28" s="37"/>
      <c r="U28" s="37"/>
      <c r="V28" s="38"/>
    </row>
    <row r="29" spans="1:22" ht="14.25">
      <c r="A29" s="59" t="s">
        <v>95</v>
      </c>
      <c r="B29" s="60">
        <f>+B27</f>
        <v>142000.00000000003</v>
      </c>
      <c r="C29" s="61">
        <f>+IF($C15&gt;=1,C27,0)</f>
        <v>184600.00000000006</v>
      </c>
      <c r="D29" s="37">
        <f>+IF($C15&gt;=2,D27,0)</f>
        <v>239980.00000000006</v>
      </c>
      <c r="E29" s="37">
        <f>+IF($C15&gt;=3,E27,0)</f>
        <v>299975.00000000006</v>
      </c>
      <c r="F29" s="37">
        <f>+IF($C15&gt;=4,F27,0)</f>
        <v>374968.7500000001</v>
      </c>
      <c r="G29" s="37">
        <f>+IF($C15&gt;=5,G27,0)</f>
        <v>449962.5000000001</v>
      </c>
      <c r="H29" s="37">
        <f>+IF($C15&gt;=6,H27,0)</f>
        <v>539955.0000000001</v>
      </c>
      <c r="I29" s="37">
        <f>+IF($C15&gt;=7,I27,0)</f>
        <v>620948.2500000001</v>
      </c>
      <c r="J29" s="37">
        <f>+IF($C15&gt;=8,J27,0)</f>
        <v>714090.4875</v>
      </c>
      <c r="K29" s="37">
        <f>+IF($C15&gt;=9,K27,0)</f>
        <v>0</v>
      </c>
      <c r="L29" s="37">
        <f>+IF($C15&gt;=10,L27,0)</f>
        <v>0</v>
      </c>
      <c r="M29" s="36">
        <f>+IF($C15&gt;=11,M27,0)</f>
        <v>0</v>
      </c>
      <c r="N29" s="37">
        <f>+IF($C15&gt;=12,N27,0)</f>
        <v>0</v>
      </c>
      <c r="O29" s="37">
        <f>+IF($C15&gt;=13,O27,0)</f>
        <v>0</v>
      </c>
      <c r="P29" s="37">
        <f>+IF($C15&gt;=14,P27,0)</f>
        <v>0</v>
      </c>
      <c r="Q29" s="37">
        <f>+IF($C15&gt;=15,Q27,0)</f>
        <v>0</v>
      </c>
      <c r="R29" s="37">
        <f>+IF($C15&gt;=16,R27,0)</f>
        <v>0</v>
      </c>
      <c r="S29" s="37">
        <f>+IF($C15&gt;=17,S27,0)</f>
        <v>0</v>
      </c>
      <c r="T29" s="37">
        <f>+IF($C15&gt;=18,T27,0)</f>
        <v>0</v>
      </c>
      <c r="U29" s="37">
        <f>+IF($C15&gt;=19,U27,0)</f>
        <v>0</v>
      </c>
      <c r="V29" s="38">
        <f>+IF($C15&gt;=20,V27,0)</f>
        <v>0</v>
      </c>
    </row>
    <row r="30" spans="1:22" ht="14.25">
      <c r="A30" s="39"/>
      <c r="B30" s="40"/>
      <c r="C30" s="40"/>
      <c r="D30" s="40"/>
      <c r="E30" s="40"/>
      <c r="F30" s="40"/>
      <c r="G30" s="40"/>
      <c r="H30" s="40"/>
      <c r="I30" s="40"/>
      <c r="J30" s="40"/>
      <c r="K30" s="40"/>
      <c r="L30" s="150"/>
      <c r="M30" s="40"/>
      <c r="N30" s="40"/>
      <c r="O30" s="40"/>
      <c r="P30" s="40"/>
      <c r="Q30" s="40"/>
      <c r="R30" s="40"/>
      <c r="S30" s="40"/>
      <c r="T30" s="40"/>
      <c r="U30" s="40"/>
      <c r="V30" s="40"/>
    </row>
    <row r="31" spans="1:13" ht="18">
      <c r="A31" s="151" t="s">
        <v>7</v>
      </c>
      <c r="B31" s="152">
        <f>+NPV(C14,C29:V29)</f>
        <v>1147458.0654817282</v>
      </c>
      <c r="C31" s="153" t="str">
        <f>+B4</f>
        <v>Rands</v>
      </c>
      <c r="D31" s="154" t="s">
        <v>8</v>
      </c>
      <c r="E31" s="158" t="s">
        <v>184</v>
      </c>
      <c r="F31" s="40"/>
      <c r="G31" s="40"/>
      <c r="H31" s="40"/>
      <c r="I31" s="40"/>
      <c r="J31" s="40"/>
      <c r="K31" s="40"/>
      <c r="L31" s="41"/>
      <c r="M31" s="73"/>
    </row>
    <row r="32" spans="1:12" ht="15" customHeight="1">
      <c r="A32" s="6"/>
      <c r="B32" s="49"/>
      <c r="C32" s="2"/>
      <c r="D32" s="42"/>
      <c r="E32" s="42"/>
      <c r="F32" s="2"/>
      <c r="G32" s="2"/>
      <c r="H32" s="2"/>
      <c r="I32" s="2"/>
      <c r="J32" s="2"/>
      <c r="K32" s="2"/>
      <c r="L32" s="3"/>
    </row>
    <row r="33" spans="1:12" ht="14.25" customHeight="1">
      <c r="A33" s="6"/>
      <c r="B33" s="2"/>
      <c r="C33" s="2"/>
      <c r="D33" s="2"/>
      <c r="E33" s="2"/>
      <c r="F33" s="2"/>
      <c r="G33" s="2"/>
      <c r="H33" s="2"/>
      <c r="I33" s="2"/>
      <c r="J33" s="2"/>
      <c r="K33" s="2"/>
      <c r="L33" s="3"/>
    </row>
    <row r="34" spans="1:12" ht="14.25" customHeight="1">
      <c r="A34" s="6"/>
      <c r="B34" s="2"/>
      <c r="C34" s="2"/>
      <c r="D34" s="2"/>
      <c r="E34" s="2"/>
      <c r="F34" s="2"/>
      <c r="G34" s="2"/>
      <c r="H34" s="2"/>
      <c r="I34" s="2"/>
      <c r="J34" s="2"/>
      <c r="K34" s="2"/>
      <c r="L34" s="3"/>
    </row>
    <row r="35" spans="1:12" ht="14.25" customHeight="1">
      <c r="A35" s="6"/>
      <c r="B35" s="2"/>
      <c r="C35" s="2"/>
      <c r="D35" s="2"/>
      <c r="E35" s="2"/>
      <c r="F35" s="2"/>
      <c r="G35" s="2"/>
      <c r="H35" s="2"/>
      <c r="I35" s="2"/>
      <c r="J35" s="2"/>
      <c r="K35" s="2"/>
      <c r="L35" s="3"/>
    </row>
    <row r="36" spans="1:12" ht="14.25" customHeight="1">
      <c r="A36" s="6"/>
      <c r="B36" s="2"/>
      <c r="C36" s="2"/>
      <c r="D36" s="2"/>
      <c r="E36" s="2"/>
      <c r="F36" s="2"/>
      <c r="G36" s="2"/>
      <c r="H36" s="2"/>
      <c r="I36" s="2"/>
      <c r="J36" s="2"/>
      <c r="K36" s="2"/>
      <c r="L36" s="3"/>
    </row>
    <row r="37" spans="1:12" ht="14.25">
      <c r="A37" s="6"/>
      <c r="B37" s="2"/>
      <c r="C37" s="2"/>
      <c r="D37" s="2"/>
      <c r="E37" s="2"/>
      <c r="F37" s="2"/>
      <c r="G37" s="2"/>
      <c r="H37" s="2"/>
      <c r="I37" s="2"/>
      <c r="J37" s="2"/>
      <c r="K37" s="2"/>
      <c r="L37" s="3"/>
    </row>
    <row r="38" spans="1:12" ht="14.25">
      <c r="A38" s="6"/>
      <c r="B38" s="2"/>
      <c r="C38" s="2"/>
      <c r="D38" s="2"/>
      <c r="E38" s="2"/>
      <c r="F38" s="2"/>
      <c r="G38" s="2"/>
      <c r="H38" s="2"/>
      <c r="I38" s="2">
        <v>0</v>
      </c>
      <c r="J38" s="2"/>
      <c r="K38" s="2"/>
      <c r="L38" s="3"/>
    </row>
    <row r="39" spans="1:12" ht="14.25">
      <c r="A39" s="6"/>
      <c r="B39" s="2"/>
      <c r="C39" s="2"/>
      <c r="D39" s="2"/>
      <c r="E39" s="2"/>
      <c r="F39" s="2"/>
      <c r="G39" s="2"/>
      <c r="H39" s="2"/>
      <c r="I39" s="2">
        <v>0</v>
      </c>
      <c r="J39" s="2"/>
      <c r="K39" s="2"/>
      <c r="L39" s="3"/>
    </row>
    <row r="40" spans="1:12" ht="14.25">
      <c r="A40" s="6"/>
      <c r="B40" s="2"/>
      <c r="C40" s="2"/>
      <c r="D40" s="2"/>
      <c r="E40" s="2"/>
      <c r="F40" s="2"/>
      <c r="G40" s="2"/>
      <c r="H40" s="2"/>
      <c r="I40" s="2"/>
      <c r="J40" s="2"/>
      <c r="K40" s="2"/>
      <c r="L40" s="3"/>
    </row>
    <row r="41" spans="1:12" ht="14.25">
      <c r="A41" s="6"/>
      <c r="B41" s="2"/>
      <c r="C41" s="2"/>
      <c r="D41" s="2"/>
      <c r="E41" s="2"/>
      <c r="F41" s="2"/>
      <c r="G41" s="2"/>
      <c r="H41" s="2"/>
      <c r="I41" s="2"/>
      <c r="J41" s="2"/>
      <c r="K41" s="2"/>
      <c r="L41" s="3"/>
    </row>
    <row r="42" spans="1:12" ht="14.25">
      <c r="A42" s="6"/>
      <c r="B42" s="2"/>
      <c r="C42" s="2"/>
      <c r="D42" s="2"/>
      <c r="E42" s="2"/>
      <c r="F42" s="2"/>
      <c r="G42" s="2"/>
      <c r="H42" s="2"/>
      <c r="I42" s="2">
        <v>0</v>
      </c>
      <c r="J42" s="2"/>
      <c r="K42" s="2"/>
      <c r="L42" s="3"/>
    </row>
    <row r="43" spans="1:12" ht="14.25">
      <c r="A43" s="6"/>
      <c r="B43" s="2"/>
      <c r="C43" s="2"/>
      <c r="D43" s="2"/>
      <c r="E43" s="2"/>
      <c r="F43" s="2"/>
      <c r="G43" s="2"/>
      <c r="H43" s="2"/>
      <c r="I43" s="2">
        <v>0</v>
      </c>
      <c r="J43" s="2"/>
      <c r="K43" s="2"/>
      <c r="L43" s="3"/>
    </row>
    <row r="44" spans="1:12" ht="14.25">
      <c r="A44" s="6"/>
      <c r="B44" s="2"/>
      <c r="C44" s="2"/>
      <c r="D44" s="2"/>
      <c r="E44" s="2"/>
      <c r="F44" s="2"/>
      <c r="G44" s="2"/>
      <c r="H44" s="2"/>
      <c r="I44" s="2"/>
      <c r="J44" s="2"/>
      <c r="K44" s="2"/>
      <c r="L44" s="3"/>
    </row>
    <row r="45" spans="1:12" ht="14.25">
      <c r="A45" s="6"/>
      <c r="B45" s="2"/>
      <c r="C45" s="2"/>
      <c r="D45" s="2"/>
      <c r="E45" s="2"/>
      <c r="F45" s="2"/>
      <c r="G45" s="2"/>
      <c r="H45" s="2"/>
      <c r="I45" s="2"/>
      <c r="J45" s="2"/>
      <c r="K45" s="2"/>
      <c r="L45" s="3"/>
    </row>
    <row r="46" spans="1:12" ht="14.25">
      <c r="A46" s="6"/>
      <c r="B46" s="2"/>
      <c r="C46" s="2"/>
      <c r="D46" s="2"/>
      <c r="E46" s="2"/>
      <c r="F46" s="2"/>
      <c r="G46" s="2"/>
      <c r="H46" s="2"/>
      <c r="I46" s="2"/>
      <c r="J46" s="2"/>
      <c r="K46" s="2"/>
      <c r="L46" s="3"/>
    </row>
    <row r="47" spans="1:28" ht="14.25">
      <c r="A47" s="6"/>
      <c r="B47" s="2"/>
      <c r="C47" s="2"/>
      <c r="D47" s="2"/>
      <c r="E47" s="2"/>
      <c r="F47" s="2"/>
      <c r="G47" s="2"/>
      <c r="H47" s="2"/>
      <c r="I47" s="2"/>
      <c r="J47" s="2"/>
      <c r="K47" s="2"/>
      <c r="L47" s="3"/>
      <c r="AB47" s="102">
        <v>5</v>
      </c>
    </row>
    <row r="48" spans="1:12" ht="14.25">
      <c r="A48" s="6"/>
      <c r="B48" s="2"/>
      <c r="C48" s="2"/>
      <c r="D48" s="2"/>
      <c r="E48" s="2"/>
      <c r="F48" s="2"/>
      <c r="G48" s="2"/>
      <c r="H48" s="2"/>
      <c r="I48" s="2"/>
      <c r="J48" s="2"/>
      <c r="K48" s="2"/>
      <c r="L48" s="3"/>
    </row>
    <row r="49" spans="1:12" ht="14.25">
      <c r="A49" s="6"/>
      <c r="B49" s="2"/>
      <c r="C49" s="2"/>
      <c r="D49" s="2"/>
      <c r="E49" s="2"/>
      <c r="F49" s="2"/>
      <c r="G49" s="2"/>
      <c r="H49" s="2"/>
      <c r="I49" s="2"/>
      <c r="J49" s="2"/>
      <c r="K49" s="2"/>
      <c r="L49" s="3"/>
    </row>
    <row r="50" spans="1:12" ht="14.25">
      <c r="A50" s="6"/>
      <c r="B50" s="2"/>
      <c r="C50" s="2"/>
      <c r="D50" s="2"/>
      <c r="E50" s="2"/>
      <c r="F50" s="2"/>
      <c r="G50" s="2"/>
      <c r="H50" s="2"/>
      <c r="I50" s="2"/>
      <c r="J50" s="2"/>
      <c r="K50" s="2"/>
      <c r="L50" s="3"/>
    </row>
    <row r="51" spans="1:12" ht="14.25">
      <c r="A51" s="6"/>
      <c r="B51" s="2"/>
      <c r="C51" s="2"/>
      <c r="D51" s="2"/>
      <c r="E51" s="2"/>
      <c r="F51" s="2"/>
      <c r="G51" s="2"/>
      <c r="H51" s="2"/>
      <c r="I51" s="2"/>
      <c r="J51" s="2"/>
      <c r="K51" s="2"/>
      <c r="L51" s="3"/>
    </row>
    <row r="52" spans="1:12" ht="14.25">
      <c r="A52" s="6"/>
      <c r="B52" s="2"/>
      <c r="C52" s="2"/>
      <c r="D52" s="2"/>
      <c r="E52" s="2"/>
      <c r="F52" s="2"/>
      <c r="G52" s="2"/>
      <c r="H52" s="2"/>
      <c r="I52" s="2"/>
      <c r="J52" s="2"/>
      <c r="K52" s="2"/>
      <c r="L52" s="3"/>
    </row>
    <row r="53" spans="1:12" ht="14.25">
      <c r="A53" s="6"/>
      <c r="B53" s="2"/>
      <c r="C53" s="2"/>
      <c r="D53" s="2"/>
      <c r="E53" s="2"/>
      <c r="F53" s="2"/>
      <c r="G53" s="2"/>
      <c r="H53" s="2"/>
      <c r="I53" s="2"/>
      <c r="J53" s="2"/>
      <c r="K53" s="2"/>
      <c r="L53" s="3"/>
    </row>
    <row r="54" spans="1:12" ht="15">
      <c r="A54" s="164" t="s">
        <v>168</v>
      </c>
      <c r="B54" s="164"/>
      <c r="C54" s="165"/>
      <c r="D54" s="165"/>
      <c r="E54" s="97"/>
      <c r="F54" s="97"/>
      <c r="G54" s="97"/>
      <c r="H54" s="97"/>
      <c r="I54" s="97"/>
      <c r="J54" s="97"/>
      <c r="K54" s="97"/>
      <c r="L54" s="98"/>
    </row>
    <row r="56" spans="1:11" s="100" customFormat="1" ht="14.25">
      <c r="A56" s="99">
        <f>+B3</f>
        <v>39783</v>
      </c>
      <c r="B56" s="99">
        <f>+A56+365</f>
        <v>40148</v>
      </c>
      <c r="C56" s="99">
        <f aca="true" t="shared" si="8" ref="C56:K56">+B56+365</f>
        <v>40513</v>
      </c>
      <c r="D56" s="99">
        <f t="shared" si="8"/>
        <v>40878</v>
      </c>
      <c r="E56" s="99">
        <f t="shared" si="8"/>
        <v>41243</v>
      </c>
      <c r="F56" s="99">
        <f t="shared" si="8"/>
        <v>41608</v>
      </c>
      <c r="G56" s="99">
        <f t="shared" si="8"/>
        <v>41973</v>
      </c>
      <c r="H56" s="99">
        <f t="shared" si="8"/>
        <v>42338</v>
      </c>
      <c r="I56" s="99">
        <f t="shared" si="8"/>
        <v>42703</v>
      </c>
      <c r="J56" s="99">
        <f t="shared" si="8"/>
        <v>43068</v>
      </c>
      <c r="K56" s="99">
        <f t="shared" si="8"/>
        <v>43433</v>
      </c>
    </row>
    <row r="57" s="100" customFormat="1" ht="14.25"/>
    <row r="58" spans="1:12" s="100" customFormat="1" ht="14.25">
      <c r="A58" s="100" t="s">
        <v>55</v>
      </c>
      <c r="B58" s="100" t="s">
        <v>57</v>
      </c>
      <c r="C58" s="100">
        <v>2006</v>
      </c>
      <c r="D58" s="100">
        <f>+C58+1</f>
        <v>2007</v>
      </c>
      <c r="E58" s="100">
        <f aca="true" t="shared" si="9" ref="E58:L58">+D58+1</f>
        <v>2008</v>
      </c>
      <c r="F58" s="100">
        <f t="shared" si="9"/>
        <v>2009</v>
      </c>
      <c r="G58" s="100">
        <f t="shared" si="9"/>
        <v>2010</v>
      </c>
      <c r="H58" s="100">
        <f t="shared" si="9"/>
        <v>2011</v>
      </c>
      <c r="I58" s="100">
        <f t="shared" si="9"/>
        <v>2012</v>
      </c>
      <c r="J58" s="100">
        <f t="shared" si="9"/>
        <v>2013</v>
      </c>
      <c r="K58" s="100">
        <f t="shared" si="9"/>
        <v>2014</v>
      </c>
      <c r="L58" s="100">
        <f t="shared" si="9"/>
        <v>2015</v>
      </c>
    </row>
    <row r="59" spans="1:12" s="100" customFormat="1" ht="14.25">
      <c r="A59" s="100" t="s">
        <v>49</v>
      </c>
      <c r="B59" s="101">
        <f aca="true" t="shared" si="10" ref="B59:L59">B21</f>
        <v>5000000</v>
      </c>
      <c r="C59" s="101">
        <f t="shared" si="10"/>
        <v>6500000</v>
      </c>
      <c r="D59" s="101">
        <f t="shared" si="10"/>
        <v>8450000</v>
      </c>
      <c r="E59" s="101">
        <f t="shared" si="10"/>
        <v>10562500</v>
      </c>
      <c r="F59" s="101">
        <f t="shared" si="10"/>
        <v>13203125</v>
      </c>
      <c r="G59" s="101">
        <f t="shared" si="10"/>
        <v>15843750</v>
      </c>
      <c r="H59" s="101">
        <f t="shared" si="10"/>
        <v>19012500</v>
      </c>
      <c r="I59" s="101">
        <f t="shared" si="10"/>
        <v>21864375</v>
      </c>
      <c r="J59" s="101">
        <f t="shared" si="10"/>
        <v>25144031.249999996</v>
      </c>
      <c r="K59" s="101">
        <f t="shared" si="10"/>
        <v>28915635.937499993</v>
      </c>
      <c r="L59" s="101">
        <f t="shared" si="10"/>
        <v>33252981.32812499</v>
      </c>
    </row>
    <row r="60" s="100" customFormat="1" ht="14.25"/>
    <row r="61" spans="1:12" s="43" customFormat="1" ht="14.25">
      <c r="A61" s="43" t="s">
        <v>55</v>
      </c>
      <c r="B61" s="43">
        <v>0</v>
      </c>
      <c r="C61" s="44">
        <v>0</v>
      </c>
      <c r="D61" s="44">
        <v>1</v>
      </c>
      <c r="E61" s="43">
        <v>2</v>
      </c>
      <c r="F61" s="44">
        <v>3</v>
      </c>
      <c r="G61" s="44">
        <v>4</v>
      </c>
      <c r="H61" s="43">
        <v>5</v>
      </c>
      <c r="I61" s="44">
        <v>6</v>
      </c>
      <c r="J61" s="44">
        <v>7</v>
      </c>
      <c r="K61" s="43">
        <v>8</v>
      </c>
      <c r="L61" s="44">
        <v>9</v>
      </c>
    </row>
    <row r="62" spans="1:12" s="100" customFormat="1" ht="14.25">
      <c r="A62" s="45" t="s">
        <v>53</v>
      </c>
      <c r="B62" s="46" t="e">
        <f>#REF!</f>
        <v>#REF!</v>
      </c>
      <c r="C62" s="47" t="e">
        <f>#REF!/(1+#REF!)^C61</f>
        <v>#REF!</v>
      </c>
      <c r="D62" s="47" t="e">
        <f>B59/(1+#REF!)^D61</f>
        <v>#REF!</v>
      </c>
      <c r="E62" s="47" t="e">
        <f>C59/(1+#REF!)^E61</f>
        <v>#REF!</v>
      </c>
      <c r="F62" s="47" t="e">
        <f>D59/(1+#REF!)^F61</f>
        <v>#REF!</v>
      </c>
      <c r="G62" s="47" t="e">
        <f>E59/(1+#REF!)^G61</f>
        <v>#REF!</v>
      </c>
      <c r="H62" s="47" t="e">
        <f>F59/(1+#REF!)^H61</f>
        <v>#REF!</v>
      </c>
      <c r="I62" s="47" t="e">
        <f>G59/(1+#REF!)^I61</f>
        <v>#REF!</v>
      </c>
      <c r="J62" s="47" t="e">
        <f>H59/(1+#REF!)^J61</f>
        <v>#REF!</v>
      </c>
      <c r="K62" s="47" t="e">
        <f>I59/(1+#REF!)^K61</f>
        <v>#REF!</v>
      </c>
      <c r="L62" s="47" t="e">
        <f>J59/(1+#REF!)^L61</f>
        <v>#REF!</v>
      </c>
    </row>
    <row r="63" s="100" customFormat="1" ht="14.25"/>
    <row r="64" s="100" customFormat="1" ht="14.25"/>
    <row r="65" s="100" customFormat="1" ht="14.25"/>
    <row r="66" s="100" customFormat="1" ht="14.25"/>
  </sheetData>
  <sheetProtection password="81E3" sheet="1" objects="1" scenarios="1"/>
  <mergeCells count="1">
    <mergeCell ref="A54:D54"/>
  </mergeCells>
  <hyperlinks>
    <hyperlink ref="E31" r:id="rId1" display="Read our articles on valuation errors:"/>
  </hyperlinks>
  <printOptions/>
  <pageMargins left="1.3" right="0.23" top="1.02362204724409" bottom="0.511811023622047" header="0.511811023622047" footer="0.511811023622047"/>
  <pageSetup fitToHeight="1" fitToWidth="1" horizontalDpi="300" verticalDpi="300" orientation="landscape" paperSize="9" scale="54" r:id="rId5"/>
  <drawing r:id="rId4"/>
  <legacyDrawing r:id="rId3"/>
</worksheet>
</file>

<file path=xl/worksheets/sheet3.xml><?xml version="1.0" encoding="utf-8"?>
<worksheet xmlns="http://schemas.openxmlformats.org/spreadsheetml/2006/main" xmlns:r="http://schemas.openxmlformats.org/officeDocument/2006/relationships">
  <sheetPr codeName="Sheet3">
    <pageSetUpPr fitToPage="1"/>
  </sheetPr>
  <dimension ref="A1:D13"/>
  <sheetViews>
    <sheetView workbookViewId="0" topLeftCell="A1">
      <selection activeCell="A1" sqref="A1"/>
    </sheetView>
  </sheetViews>
  <sheetFormatPr defaultColWidth="8.88671875" defaultRowHeight="15"/>
  <cols>
    <col min="1" max="1" width="59.21484375" style="0" customWidth="1"/>
    <col min="2" max="2" width="43.10546875" style="0" customWidth="1"/>
  </cols>
  <sheetData>
    <row r="1" spans="1:2" ht="15.75">
      <c r="A1" s="106" t="s">
        <v>143</v>
      </c>
      <c r="B1" s="123"/>
    </row>
    <row r="2" spans="1:2" ht="15">
      <c r="A2" s="122"/>
      <c r="B2" s="123"/>
    </row>
    <row r="3" spans="1:2" ht="15">
      <c r="A3" s="124" t="s">
        <v>144</v>
      </c>
      <c r="B3" s="125"/>
    </row>
    <row r="4" spans="1:2" ht="15">
      <c r="A4" s="126" t="s">
        <v>145</v>
      </c>
      <c r="B4" s="127" t="s">
        <v>146</v>
      </c>
    </row>
    <row r="5" spans="1:2" ht="25.5">
      <c r="A5" s="128" t="s">
        <v>147</v>
      </c>
      <c r="B5" s="129" t="s">
        <v>148</v>
      </c>
    </row>
    <row r="6" spans="1:2" ht="25.5">
      <c r="A6" s="128" t="s">
        <v>149</v>
      </c>
      <c r="B6" s="129" t="s">
        <v>150</v>
      </c>
    </row>
    <row r="7" spans="1:2" ht="38.25">
      <c r="A7" s="128" t="s">
        <v>151</v>
      </c>
      <c r="B7" s="129" t="s">
        <v>152</v>
      </c>
    </row>
    <row r="8" spans="1:2" ht="38.25">
      <c r="A8" s="128" t="s">
        <v>153</v>
      </c>
      <c r="B8" s="129" t="s">
        <v>154</v>
      </c>
    </row>
    <row r="9" spans="1:2" ht="38.25">
      <c r="A9" s="128" t="s">
        <v>155</v>
      </c>
      <c r="B9" s="129" t="s">
        <v>156</v>
      </c>
    </row>
    <row r="10" spans="1:2" ht="15">
      <c r="A10" s="128" t="s">
        <v>157</v>
      </c>
      <c r="B10" s="129" t="s">
        <v>158</v>
      </c>
    </row>
    <row r="11" spans="1:2" ht="25.5">
      <c r="A11" s="130" t="s">
        <v>159</v>
      </c>
      <c r="B11" s="131" t="s">
        <v>160</v>
      </c>
    </row>
    <row r="13" spans="1:4" ht="15">
      <c r="A13" s="162" t="s">
        <v>168</v>
      </c>
      <c r="B13" s="162"/>
      <c r="C13" s="163"/>
      <c r="D13" s="163"/>
    </row>
  </sheetData>
  <sheetProtection password="81E3" sheet="1" objects="1" scenarios="1"/>
  <mergeCells count="1">
    <mergeCell ref="A13:D13"/>
  </mergeCells>
  <printOptions/>
  <pageMargins left="0.75" right="0.75" top="1" bottom="1" header="0.5" footer="0.5"/>
  <pageSetup fitToHeight="1" fitToWidth="1" horizontalDpi="600" verticalDpi="600" orientation="landscape" scale="85"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E83"/>
  <sheetViews>
    <sheetView workbookViewId="0" topLeftCell="A1">
      <selection activeCell="A1" sqref="A1"/>
    </sheetView>
  </sheetViews>
  <sheetFormatPr defaultColWidth="8.88671875" defaultRowHeight="15"/>
  <cols>
    <col min="1" max="1" width="28.6640625" style="103" bestFit="1" customWidth="1"/>
    <col min="2" max="2" width="12.5546875" style="103" bestFit="1" customWidth="1"/>
    <col min="3" max="3" width="14.3359375" style="103" bestFit="1" customWidth="1"/>
    <col min="4" max="4" width="12.21484375" style="103" bestFit="1" customWidth="1"/>
    <col min="5" max="5" width="19.10546875" style="103" bestFit="1" customWidth="1"/>
    <col min="6" max="6" width="21.99609375" style="103" customWidth="1"/>
    <col min="7" max="7" width="15.5546875" style="103" bestFit="1" customWidth="1"/>
    <col min="8" max="8" width="16.99609375" style="103" bestFit="1" customWidth="1"/>
    <col min="9" max="9" width="15.5546875" style="103" bestFit="1" customWidth="1"/>
    <col min="10" max="11" width="16.99609375" style="103" bestFit="1" customWidth="1"/>
    <col min="12" max="12" width="16.77734375" style="103" bestFit="1" customWidth="1"/>
    <col min="13" max="13" width="8.88671875" style="103" customWidth="1"/>
    <col min="14" max="14" width="13.88671875" style="103" customWidth="1"/>
    <col min="15" max="16384" width="8.88671875" style="103" customWidth="1"/>
  </cols>
  <sheetData>
    <row r="1" ht="15">
      <c r="A1" s="106" t="s">
        <v>179</v>
      </c>
    </row>
    <row r="2" ht="12.75" thickBot="1"/>
    <row r="3" spans="1:3" ht="13.5" thickBot="1">
      <c r="A3" s="110" t="s">
        <v>10</v>
      </c>
      <c r="B3" s="112" t="s">
        <v>11</v>
      </c>
      <c r="C3" s="112" t="s">
        <v>12</v>
      </c>
    </row>
    <row r="4" spans="1:3" ht="13.5" thickBot="1">
      <c r="A4" s="113" t="s">
        <v>162</v>
      </c>
      <c r="B4" s="114">
        <v>1</v>
      </c>
      <c r="C4" s="115">
        <v>0.089</v>
      </c>
    </row>
    <row r="5" spans="1:3" ht="13.5" thickBot="1">
      <c r="A5" s="113" t="s">
        <v>85</v>
      </c>
      <c r="B5" s="114">
        <v>3</v>
      </c>
      <c r="C5" s="115">
        <v>0.04</v>
      </c>
    </row>
    <row r="6" spans="1:3" ht="13.5" thickBot="1">
      <c r="A6" s="113" t="s">
        <v>86</v>
      </c>
      <c r="B6" s="114">
        <v>3</v>
      </c>
      <c r="C6" s="115">
        <v>0.068</v>
      </c>
    </row>
    <row r="7" spans="1:3" ht="13.5" thickBot="1">
      <c r="A7" s="113" t="s">
        <v>72</v>
      </c>
      <c r="B7" s="114">
        <v>8</v>
      </c>
      <c r="C7" s="115">
        <v>0.033</v>
      </c>
    </row>
    <row r="8" spans="1:3" ht="13.5" thickBot="1">
      <c r="A8" s="113" t="s">
        <v>13</v>
      </c>
      <c r="B8" s="114">
        <v>1</v>
      </c>
      <c r="C8" s="115">
        <v>0.06</v>
      </c>
    </row>
    <row r="9" spans="1:3" ht="13.5" thickBot="1">
      <c r="A9" s="113" t="s">
        <v>14</v>
      </c>
      <c r="B9" s="114">
        <v>1</v>
      </c>
      <c r="C9" s="115">
        <v>0.052</v>
      </c>
    </row>
    <row r="10" spans="1:3" ht="13.5" thickBot="1">
      <c r="A10" s="113" t="s">
        <v>15</v>
      </c>
      <c r="B10" s="114">
        <v>1</v>
      </c>
      <c r="C10" s="115">
        <v>0.075</v>
      </c>
    </row>
    <row r="11" spans="1:3" ht="13.5" thickBot="1">
      <c r="A11" s="113" t="s">
        <v>16</v>
      </c>
      <c r="B11" s="114">
        <v>1</v>
      </c>
      <c r="C11" s="115">
        <v>0.1</v>
      </c>
    </row>
    <row r="12" spans="1:3" ht="13.5" thickBot="1">
      <c r="A12" s="113" t="s">
        <v>116</v>
      </c>
      <c r="B12" s="114">
        <v>1</v>
      </c>
      <c r="C12" s="115">
        <v>0.056</v>
      </c>
    </row>
    <row r="13" spans="1:3" ht="13.5" thickBot="1">
      <c r="A13" s="113" t="s">
        <v>117</v>
      </c>
      <c r="B13" s="114">
        <v>1</v>
      </c>
      <c r="C13" s="115">
        <v>0.119</v>
      </c>
    </row>
    <row r="14" spans="1:3" ht="13.5" thickBot="1">
      <c r="A14" s="113" t="s">
        <v>73</v>
      </c>
      <c r="B14" s="114">
        <v>7</v>
      </c>
      <c r="C14" s="115">
        <v>0.043</v>
      </c>
    </row>
    <row r="15" spans="1:3" ht="13.5" thickBot="1">
      <c r="A15" s="113" t="s">
        <v>17</v>
      </c>
      <c r="B15" s="114">
        <v>1</v>
      </c>
      <c r="C15" s="115">
        <v>0.063</v>
      </c>
    </row>
    <row r="16" spans="1:3" ht="13.5" thickBot="1">
      <c r="A16" s="113" t="s">
        <v>74</v>
      </c>
      <c r="B16" s="114">
        <v>6</v>
      </c>
      <c r="C16" s="115">
        <v>0.046</v>
      </c>
    </row>
    <row r="17" spans="1:3" ht="13.5" thickBot="1">
      <c r="A17" s="113" t="s">
        <v>75</v>
      </c>
      <c r="B17" s="114">
        <v>3</v>
      </c>
      <c r="C17" s="115">
        <v>0.048</v>
      </c>
    </row>
    <row r="18" spans="1:3" ht="13.5" thickBot="1">
      <c r="A18" s="113" t="s">
        <v>163</v>
      </c>
      <c r="B18" s="114">
        <v>1</v>
      </c>
      <c r="C18" s="115">
        <v>0.073</v>
      </c>
    </row>
    <row r="19" spans="1:3" ht="13.5" thickBot="1">
      <c r="A19" s="113" t="s">
        <v>18</v>
      </c>
      <c r="B19" s="114">
        <v>1</v>
      </c>
      <c r="C19" s="115">
        <v>0.083</v>
      </c>
    </row>
    <row r="20" spans="1:3" ht="13.5" thickBot="1">
      <c r="A20" s="113" t="s">
        <v>76</v>
      </c>
      <c r="B20" s="114">
        <v>9</v>
      </c>
      <c r="C20" s="115">
        <v>0.051</v>
      </c>
    </row>
    <row r="21" spans="1:3" ht="13.5" thickBot="1">
      <c r="A21" s="113" t="s">
        <v>77</v>
      </c>
      <c r="B21" s="114">
        <v>4</v>
      </c>
      <c r="C21" s="115">
        <v>0.08</v>
      </c>
    </row>
    <row r="22" spans="1:3" ht="13.5" thickBot="1">
      <c r="A22" s="113" t="s">
        <v>89</v>
      </c>
      <c r="B22" s="114">
        <v>1</v>
      </c>
      <c r="C22" s="115">
        <v>0.155</v>
      </c>
    </row>
    <row r="23" spans="1:3" ht="13.5" thickBot="1">
      <c r="A23" s="113" t="s">
        <v>161</v>
      </c>
      <c r="B23" s="114">
        <v>1</v>
      </c>
      <c r="C23" s="115">
        <v>0.035</v>
      </c>
    </row>
    <row r="24" spans="1:3" ht="13.5" thickBot="1">
      <c r="A24" s="113" t="s">
        <v>88</v>
      </c>
      <c r="B24" s="114">
        <v>1</v>
      </c>
      <c r="C24" s="115">
        <v>0.052</v>
      </c>
    </row>
    <row r="25" spans="1:3" ht="13.5" thickBot="1">
      <c r="A25" s="113" t="s">
        <v>19</v>
      </c>
      <c r="B25" s="114">
        <v>1</v>
      </c>
      <c r="C25" s="115">
        <v>0.051</v>
      </c>
    </row>
    <row r="26" spans="1:3" ht="13.5" thickBot="1">
      <c r="A26" s="113" t="s">
        <v>78</v>
      </c>
      <c r="B26" s="114">
        <v>7</v>
      </c>
      <c r="C26" s="115">
        <v>0.044</v>
      </c>
    </row>
    <row r="27" spans="1:3" ht="13.5" thickBot="1">
      <c r="A27" s="113" t="s">
        <v>164</v>
      </c>
      <c r="B27" s="114">
        <v>1</v>
      </c>
      <c r="C27" s="115">
        <v>0.1</v>
      </c>
    </row>
    <row r="28" spans="1:3" ht="13.5" thickBot="1">
      <c r="A28" s="113" t="s">
        <v>111</v>
      </c>
      <c r="B28" s="114">
        <v>1</v>
      </c>
      <c r="C28" s="115">
        <v>0.05</v>
      </c>
    </row>
    <row r="29" spans="1:3" ht="13.5" thickBot="1">
      <c r="A29" s="113" t="s">
        <v>20</v>
      </c>
      <c r="B29" s="114">
        <v>1</v>
      </c>
      <c r="C29" s="115">
        <v>0.07</v>
      </c>
    </row>
    <row r="30" spans="1:3" ht="13.5" thickBot="1">
      <c r="A30" s="113" t="s">
        <v>21</v>
      </c>
      <c r="B30" s="114">
        <v>2</v>
      </c>
      <c r="C30" s="115">
        <v>0.071</v>
      </c>
    </row>
    <row r="31" spans="1:3" ht="13.5" thickBot="1">
      <c r="A31" s="113" t="s">
        <v>22</v>
      </c>
      <c r="B31" s="114">
        <v>7</v>
      </c>
      <c r="C31" s="115">
        <v>0.064</v>
      </c>
    </row>
    <row r="32" spans="1:3" ht="13.5" thickBot="1">
      <c r="A32" s="113" t="s">
        <v>90</v>
      </c>
      <c r="B32" s="114">
        <v>2</v>
      </c>
      <c r="C32" s="115">
        <v>0.045</v>
      </c>
    </row>
    <row r="33" spans="1:3" ht="13.5" thickBot="1">
      <c r="A33" s="113" t="s">
        <v>165</v>
      </c>
      <c r="B33" s="114">
        <v>1</v>
      </c>
      <c r="C33" s="115">
        <v>0.07</v>
      </c>
    </row>
    <row r="34" spans="1:3" ht="13.5" thickBot="1">
      <c r="A34" s="113" t="s">
        <v>91</v>
      </c>
      <c r="B34" s="114">
        <v>1</v>
      </c>
      <c r="C34" s="115">
        <v>0.064</v>
      </c>
    </row>
    <row r="35" spans="1:3" ht="13.5" thickBot="1">
      <c r="A35" s="113" t="s">
        <v>79</v>
      </c>
      <c r="B35" s="114">
        <v>2</v>
      </c>
      <c r="C35" s="115">
        <v>0.082</v>
      </c>
    </row>
    <row r="36" spans="1:3" ht="13.5" thickBot="1">
      <c r="A36" s="113" t="s">
        <v>23</v>
      </c>
      <c r="B36" s="114">
        <v>2</v>
      </c>
      <c r="C36" s="115">
        <v>0.064</v>
      </c>
    </row>
    <row r="37" spans="1:3" ht="13.5" thickBot="1">
      <c r="A37" s="113" t="s">
        <v>80</v>
      </c>
      <c r="B37" s="114">
        <v>5</v>
      </c>
      <c r="C37" s="115">
        <v>0.048</v>
      </c>
    </row>
    <row r="38" spans="1:3" ht="13.5" thickBot="1">
      <c r="A38" s="113" t="s">
        <v>24</v>
      </c>
      <c r="B38" s="114">
        <v>1</v>
      </c>
      <c r="C38" s="115">
        <v>0.069</v>
      </c>
    </row>
    <row r="39" spans="1:3" ht="13.5" thickBot="1">
      <c r="A39" s="113" t="s">
        <v>81</v>
      </c>
      <c r="B39" s="114">
        <v>2</v>
      </c>
      <c r="C39" s="115">
        <v>0.065</v>
      </c>
    </row>
    <row r="40" spans="1:3" ht="13.5" thickBot="1">
      <c r="A40" s="113" t="s">
        <v>25</v>
      </c>
      <c r="B40" s="114">
        <v>1</v>
      </c>
      <c r="C40" s="115">
        <v>0.07</v>
      </c>
    </row>
    <row r="41" spans="1:3" ht="13.5" thickBot="1">
      <c r="A41" s="113" t="s">
        <v>26</v>
      </c>
      <c r="B41" s="114">
        <v>1</v>
      </c>
      <c r="C41" s="115">
        <v>0.04</v>
      </c>
    </row>
    <row r="42" spans="1:3" ht="13.5" thickBot="1">
      <c r="A42" s="113" t="s">
        <v>27</v>
      </c>
      <c r="B42" s="114">
        <v>1</v>
      </c>
      <c r="C42" s="115">
        <v>0.083</v>
      </c>
    </row>
    <row r="43" spans="1:3" ht="13.5" thickBot="1">
      <c r="A43" s="113" t="s">
        <v>28</v>
      </c>
      <c r="B43" s="114">
        <v>1</v>
      </c>
      <c r="C43" s="115">
        <v>0.125</v>
      </c>
    </row>
    <row r="44" spans="1:3" ht="13.5" thickBot="1">
      <c r="A44" s="113" t="s">
        <v>29</v>
      </c>
      <c r="B44" s="114">
        <v>6</v>
      </c>
      <c r="C44" s="115">
        <v>0.075</v>
      </c>
    </row>
    <row r="45" spans="1:3" ht="13.5" thickBot="1">
      <c r="A45" s="116" t="s">
        <v>30</v>
      </c>
      <c r="B45" s="114">
        <v>1</v>
      </c>
      <c r="C45" s="115">
        <v>0.03</v>
      </c>
    </row>
    <row r="46" spans="1:3" ht="13.5" thickBot="1">
      <c r="A46" s="116" t="s">
        <v>112</v>
      </c>
      <c r="B46" s="114">
        <v>1</v>
      </c>
      <c r="C46" s="115">
        <v>0.075</v>
      </c>
    </row>
    <row r="47" spans="1:3" ht="13.5" thickBot="1">
      <c r="A47" s="116" t="s">
        <v>167</v>
      </c>
      <c r="B47" s="114">
        <v>1</v>
      </c>
      <c r="C47" s="115">
        <v>0.115</v>
      </c>
    </row>
    <row r="48" spans="1:3" ht="13.5" thickBot="1">
      <c r="A48" s="116" t="s">
        <v>167</v>
      </c>
      <c r="B48" s="114">
        <v>1</v>
      </c>
      <c r="C48" s="115">
        <v>0.15</v>
      </c>
    </row>
    <row r="49" spans="1:3" ht="13.5" thickBot="1">
      <c r="A49" s="116" t="s">
        <v>31</v>
      </c>
      <c r="B49" s="114">
        <v>1</v>
      </c>
      <c r="C49" s="115">
        <v>0.2</v>
      </c>
    </row>
    <row r="50" spans="1:3" ht="24.75" thickBot="1">
      <c r="A50" s="117" t="s">
        <v>113</v>
      </c>
      <c r="B50" s="118">
        <v>1</v>
      </c>
      <c r="C50" s="115">
        <v>0.03</v>
      </c>
    </row>
    <row r="51" spans="1:3" ht="24.75" thickBot="1">
      <c r="A51" s="117" t="s">
        <v>32</v>
      </c>
      <c r="B51" s="118">
        <v>1</v>
      </c>
      <c r="C51" s="115">
        <v>0.03</v>
      </c>
    </row>
    <row r="52" spans="1:3" ht="24.75" thickBot="1">
      <c r="A52" s="117" t="s">
        <v>33</v>
      </c>
      <c r="B52" s="118">
        <v>1</v>
      </c>
      <c r="C52" s="115">
        <v>0.075</v>
      </c>
    </row>
    <row r="53" spans="1:3" ht="13.5" thickBot="1">
      <c r="A53" s="117" t="s">
        <v>114</v>
      </c>
      <c r="B53" s="118">
        <v>1</v>
      </c>
      <c r="C53" s="115">
        <v>0.075</v>
      </c>
    </row>
    <row r="54" spans="1:3" ht="13.5" thickBot="1">
      <c r="A54" s="117" t="s">
        <v>34</v>
      </c>
      <c r="B54" s="118">
        <v>1</v>
      </c>
      <c r="C54" s="115">
        <v>0.045</v>
      </c>
    </row>
    <row r="55" spans="1:3" ht="13.5" thickBot="1">
      <c r="A55" s="117" t="s">
        <v>35</v>
      </c>
      <c r="B55" s="118">
        <v>1</v>
      </c>
      <c r="C55" s="115">
        <v>0.04</v>
      </c>
    </row>
    <row r="56" spans="1:3" ht="13.5" thickBot="1">
      <c r="A56" s="113" t="s">
        <v>36</v>
      </c>
      <c r="B56" s="114">
        <v>1</v>
      </c>
      <c r="C56" s="115">
        <v>0.054</v>
      </c>
    </row>
    <row r="57" spans="1:3" ht="13.5" thickBot="1">
      <c r="A57" s="113" t="s">
        <v>115</v>
      </c>
      <c r="B57" s="114">
        <v>1</v>
      </c>
      <c r="C57" s="115">
        <v>0.106</v>
      </c>
    </row>
    <row r="58" spans="1:3" ht="13.5" thickBot="1">
      <c r="A58" s="113" t="s">
        <v>87</v>
      </c>
      <c r="B58" s="114">
        <v>1</v>
      </c>
      <c r="C58" s="115">
        <v>0.07</v>
      </c>
    </row>
    <row r="59" spans="1:3" ht="13.5" thickBot="1">
      <c r="A59" s="113" t="s">
        <v>82</v>
      </c>
      <c r="B59" s="114">
        <v>3</v>
      </c>
      <c r="C59" s="115">
        <v>0.05</v>
      </c>
    </row>
    <row r="60" spans="1:3" ht="13.5" thickBot="1">
      <c r="A60" s="113" t="s">
        <v>37</v>
      </c>
      <c r="B60" s="114">
        <v>1</v>
      </c>
      <c r="C60" s="115">
        <v>0.074</v>
      </c>
    </row>
    <row r="61" spans="1:3" ht="13.5" thickBot="1">
      <c r="A61" s="113" t="s">
        <v>118</v>
      </c>
      <c r="B61" s="114">
        <v>1</v>
      </c>
      <c r="C61" s="115">
        <v>0.046</v>
      </c>
    </row>
    <row r="62" spans="1:3" ht="13.5" thickBot="1">
      <c r="A62" s="113" t="s">
        <v>119</v>
      </c>
      <c r="B62" s="114">
        <v>1</v>
      </c>
      <c r="C62" s="115">
        <v>0.061</v>
      </c>
    </row>
    <row r="63" spans="1:3" ht="13.5" thickBot="1">
      <c r="A63" s="113" t="s">
        <v>83</v>
      </c>
      <c r="B63" s="114">
        <v>4</v>
      </c>
      <c r="C63" s="115">
        <v>0.037</v>
      </c>
    </row>
    <row r="64" spans="1:3" ht="13.5" thickBot="1">
      <c r="A64" s="113" t="s">
        <v>92</v>
      </c>
      <c r="B64" s="114">
        <v>2</v>
      </c>
      <c r="C64" s="115">
        <v>0.059</v>
      </c>
    </row>
    <row r="65" spans="1:3" ht="13.5" thickBot="1">
      <c r="A65" s="113" t="s">
        <v>84</v>
      </c>
      <c r="B65" s="114">
        <v>6</v>
      </c>
      <c r="C65" s="115">
        <v>0.096</v>
      </c>
    </row>
    <row r="66" spans="1:3" ht="13.5" thickBot="1">
      <c r="A66" s="113" t="s">
        <v>38</v>
      </c>
      <c r="B66" s="114">
        <v>2</v>
      </c>
      <c r="C66" s="115">
        <v>0.077</v>
      </c>
    </row>
    <row r="67" spans="1:3" ht="13.5" thickBot="1">
      <c r="A67" s="113" t="s">
        <v>39</v>
      </c>
      <c r="B67" s="114">
        <v>1</v>
      </c>
      <c r="C67" s="115">
        <v>0.1</v>
      </c>
    </row>
    <row r="68" spans="1:3" ht="13.5" thickBot="1">
      <c r="A68" s="113" t="s">
        <v>40</v>
      </c>
      <c r="B68" s="114">
        <v>3</v>
      </c>
      <c r="C68" s="115">
        <v>0.058</v>
      </c>
    </row>
    <row r="69" spans="1:3" ht="13.5" thickBot="1">
      <c r="A69" s="113" t="s">
        <v>93</v>
      </c>
      <c r="B69" s="114">
        <v>3</v>
      </c>
      <c r="C69" s="115">
        <v>0.097</v>
      </c>
    </row>
    <row r="70" spans="1:3" ht="13.5" thickBot="1">
      <c r="A70" s="113" t="s">
        <v>120</v>
      </c>
      <c r="B70" s="114">
        <v>1</v>
      </c>
      <c r="C70" s="115">
        <v>0.056</v>
      </c>
    </row>
    <row r="71" spans="1:3" ht="13.5" thickBot="1">
      <c r="A71" s="113" t="s">
        <v>41</v>
      </c>
      <c r="B71" s="114">
        <v>1</v>
      </c>
      <c r="C71" s="115">
        <v>0.106</v>
      </c>
    </row>
    <row r="72" spans="1:3" ht="13.5" thickBot="1">
      <c r="A72" s="116" t="s">
        <v>42</v>
      </c>
      <c r="B72" s="114">
        <v>1</v>
      </c>
      <c r="C72" s="115">
        <v>0.035</v>
      </c>
    </row>
    <row r="73" spans="1:3" ht="13.5" thickBot="1">
      <c r="A73" s="116" t="s">
        <v>43</v>
      </c>
      <c r="B73" s="114">
        <v>1</v>
      </c>
      <c r="C73" s="115">
        <v>0.055</v>
      </c>
    </row>
    <row r="74" spans="1:3" ht="13.5" thickBot="1">
      <c r="A74" s="116" t="s">
        <v>44</v>
      </c>
      <c r="B74" s="114">
        <v>1</v>
      </c>
      <c r="C74" s="115">
        <v>0.06</v>
      </c>
    </row>
    <row r="75" spans="1:3" ht="13.5" thickBot="1">
      <c r="A75" s="116" t="s">
        <v>45</v>
      </c>
      <c r="B75" s="114">
        <v>1</v>
      </c>
      <c r="C75" s="115">
        <v>0.1</v>
      </c>
    </row>
    <row r="76" spans="1:3" ht="13.5" thickBot="1">
      <c r="A76" s="116" t="s">
        <v>46</v>
      </c>
      <c r="B76" s="114">
        <v>1</v>
      </c>
      <c r="C76" s="115">
        <v>0.055</v>
      </c>
    </row>
    <row r="78" ht="12.75">
      <c r="A78" s="119" t="s">
        <v>47</v>
      </c>
    </row>
    <row r="79" ht="15">
      <c r="A79"/>
    </row>
    <row r="80" spans="1:5" ht="12.75">
      <c r="A80" s="166" t="s">
        <v>48</v>
      </c>
      <c r="B80" s="167"/>
      <c r="C80" s="167"/>
      <c r="D80" s="167"/>
      <c r="E80" s="167"/>
    </row>
    <row r="81" spans="1:5" ht="12.75">
      <c r="A81" s="121" t="s">
        <v>178</v>
      </c>
      <c r="B81" s="121"/>
      <c r="C81" s="121"/>
      <c r="D81" s="121"/>
      <c r="E81" s="121"/>
    </row>
    <row r="82" ht="12">
      <c r="A82" s="120"/>
    </row>
    <row r="83" spans="1:4" ht="15">
      <c r="A83" s="162" t="s">
        <v>168</v>
      </c>
      <c r="B83" s="162"/>
      <c r="C83" s="163"/>
      <c r="D83" s="163"/>
    </row>
  </sheetData>
  <sheetProtection password="81E3" sheet="1" objects="1" scenarios="1"/>
  <mergeCells count="2">
    <mergeCell ref="A80:E80"/>
    <mergeCell ref="A83:D83"/>
  </mergeCells>
  <printOptions/>
  <pageMargins left="0.75" right="0.75" top="1" bottom="1" header="0.5" footer="0.5"/>
  <pageSetup fitToHeight="2"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6">
    <pageSetUpPr fitToPage="1"/>
  </sheetPr>
  <dimension ref="A1:B26"/>
  <sheetViews>
    <sheetView workbookViewId="0" topLeftCell="A1">
      <selection activeCell="A1" sqref="A1"/>
    </sheetView>
  </sheetViews>
  <sheetFormatPr defaultColWidth="8.88671875" defaultRowHeight="15"/>
  <cols>
    <col min="1" max="1" width="9.99609375" style="104" customWidth="1"/>
    <col min="2" max="2" width="100.77734375" style="104" customWidth="1"/>
    <col min="3" max="16384" width="8.88671875" style="104" customWidth="1"/>
  </cols>
  <sheetData>
    <row r="1" spans="1:2" ht="15">
      <c r="A1" s="146" t="s">
        <v>137</v>
      </c>
      <c r="B1" s="133"/>
    </row>
    <row r="2" spans="1:2" ht="12.75">
      <c r="A2" s="132"/>
      <c r="B2" s="133"/>
    </row>
    <row r="3" spans="1:2" ht="12.75">
      <c r="A3" s="134" t="s">
        <v>138</v>
      </c>
      <c r="B3" s="135"/>
    </row>
    <row r="4" spans="1:2" ht="12.75">
      <c r="A4" s="135">
        <v>1</v>
      </c>
      <c r="B4" s="135" t="s">
        <v>139</v>
      </c>
    </row>
    <row r="5" spans="1:2" ht="12.75">
      <c r="A5" s="135">
        <v>2</v>
      </c>
      <c r="B5" s="135" t="s">
        <v>140</v>
      </c>
    </row>
    <row r="6" spans="1:2" ht="12.75">
      <c r="A6" s="135">
        <v>3</v>
      </c>
      <c r="B6" s="135" t="s">
        <v>141</v>
      </c>
    </row>
    <row r="7" spans="1:2" ht="12.75">
      <c r="A7" s="135"/>
      <c r="B7" s="135"/>
    </row>
    <row r="8" spans="1:2" ht="12.75">
      <c r="A8" s="111" t="s">
        <v>142</v>
      </c>
      <c r="B8" s="135"/>
    </row>
    <row r="9" spans="1:2" ht="12.75">
      <c r="A9" s="135">
        <v>1</v>
      </c>
      <c r="B9" s="136" t="s">
        <v>121</v>
      </c>
    </row>
    <row r="10" spans="1:2" ht="12.75">
      <c r="A10" s="135">
        <f>+A9+1</f>
        <v>2</v>
      </c>
      <c r="B10" s="136" t="s">
        <v>122</v>
      </c>
    </row>
    <row r="11" spans="1:2" ht="25.5">
      <c r="A11" s="135">
        <f aca="true" t="shared" si="0" ref="A11:A23">+A10+1</f>
        <v>3</v>
      </c>
      <c r="B11" s="136" t="s">
        <v>123</v>
      </c>
    </row>
    <row r="12" spans="1:2" ht="25.5">
      <c r="A12" s="135">
        <f t="shared" si="0"/>
        <v>4</v>
      </c>
      <c r="B12" s="136" t="s">
        <v>124</v>
      </c>
    </row>
    <row r="13" spans="1:2" ht="25.5">
      <c r="A13" s="135">
        <f t="shared" si="0"/>
        <v>5</v>
      </c>
      <c r="B13" s="136" t="s">
        <v>125</v>
      </c>
    </row>
    <row r="14" spans="1:2" ht="25.5">
      <c r="A14" s="135">
        <f t="shared" si="0"/>
        <v>6</v>
      </c>
      <c r="B14" s="136" t="s">
        <v>126</v>
      </c>
    </row>
    <row r="15" spans="1:2" ht="12.75">
      <c r="A15" s="135">
        <f t="shared" si="0"/>
        <v>7</v>
      </c>
      <c r="B15" s="136" t="s">
        <v>127</v>
      </c>
    </row>
    <row r="16" spans="1:2" ht="12.75">
      <c r="A16" s="135">
        <f t="shared" si="0"/>
        <v>8</v>
      </c>
      <c r="B16" s="136" t="s">
        <v>128</v>
      </c>
    </row>
    <row r="17" spans="1:2" ht="12.75">
      <c r="A17" s="135">
        <f t="shared" si="0"/>
        <v>9</v>
      </c>
      <c r="B17" s="136" t="s">
        <v>129</v>
      </c>
    </row>
    <row r="18" spans="1:2" ht="25.5">
      <c r="A18" s="135">
        <f t="shared" si="0"/>
        <v>10</v>
      </c>
      <c r="B18" s="136" t="s">
        <v>130</v>
      </c>
    </row>
    <row r="19" spans="1:2" ht="12.75">
      <c r="A19" s="135">
        <f t="shared" si="0"/>
        <v>11</v>
      </c>
      <c r="B19" s="136" t="s">
        <v>131</v>
      </c>
    </row>
    <row r="20" spans="1:2" ht="25.5">
      <c r="A20" s="135">
        <f t="shared" si="0"/>
        <v>12</v>
      </c>
      <c r="B20" s="136" t="s">
        <v>132</v>
      </c>
    </row>
    <row r="21" spans="1:2" ht="25.5">
      <c r="A21" s="135">
        <f t="shared" si="0"/>
        <v>13</v>
      </c>
      <c r="B21" s="136" t="s">
        <v>133</v>
      </c>
    </row>
    <row r="22" spans="1:2" ht="12.75">
      <c r="A22" s="135">
        <f t="shared" si="0"/>
        <v>14</v>
      </c>
      <c r="B22" s="136" t="s">
        <v>134</v>
      </c>
    </row>
    <row r="23" spans="1:2" ht="51">
      <c r="A23" s="135">
        <f t="shared" si="0"/>
        <v>15</v>
      </c>
      <c r="B23" s="136" t="s">
        <v>135</v>
      </c>
    </row>
    <row r="24" spans="1:2" ht="12.75">
      <c r="A24" s="137" t="s">
        <v>136</v>
      </c>
      <c r="B24" s="135"/>
    </row>
    <row r="26" spans="1:2" ht="12">
      <c r="A26" s="162" t="s">
        <v>168</v>
      </c>
      <c r="B26" s="162"/>
    </row>
  </sheetData>
  <sheetProtection password="81E3" sheet="1" objects="1" scenarios="1"/>
  <mergeCells count="1">
    <mergeCell ref="A26:B26"/>
  </mergeCells>
  <printOptions/>
  <pageMargins left="0.75" right="0.75" top="1" bottom="1" header="0.5" footer="0.5"/>
  <pageSetup fitToHeight="1" fitToWidth="1" horizontalDpi="600" verticalDpi="600" orientation="landscape"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Intangible Consulting (Pty)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MyPatent IP valuation tool (patent, trademark, design, copyright)</dc:title>
  <dc:subject>Valuation tool</dc:subject>
  <dc:creator>Anthony van Zantwijk</dc:creator>
  <cp:keywords/>
  <dc:description>Source Site: www.mypatent.co.za / Used with permission at www.exinfm.com</dc:description>
  <cp:lastModifiedBy>test</cp:lastModifiedBy>
  <cp:lastPrinted>2006-10-31T11:37:57Z</cp:lastPrinted>
  <dcterms:created xsi:type="dcterms:W3CDTF">1998-06-08T14:17:35Z</dcterms:created>
  <dcterms:modified xsi:type="dcterms:W3CDTF">2008-01-09T08:04:02Z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