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75" tabRatio="986" activeTab="0"/>
  </bookViews>
  <sheets>
    <sheet name="EVA-Value-Driver-Tree" sheetId="1" r:id="rId1"/>
    <sheet name="EVA-Chart" sheetId="2" r:id="rId2"/>
    <sheet name="Cost of Capital" sheetId="3" r:id="rId3"/>
    <sheet name="Income Statement" sheetId="4" r:id="rId4"/>
    <sheet name="Assets" sheetId="5" r:id="rId5"/>
    <sheet name="Sales &amp; var. cost of goods sold" sheetId="6" r:id="rId6"/>
    <sheet name="Overhead" sheetId="7" r:id="rId7"/>
    <sheet name="Other Input Data" sheetId="8" r:id="rId8"/>
    <sheet name="Data for the Chart" sheetId="9" r:id="rId9"/>
  </sheets>
  <definedNames>
    <definedName name="Before_Tax_Cost_of_Debt">'Other Input Data'!$B$5</definedName>
    <definedName name="Income_Taxe_Rate">'Other Input Data'!$B$1</definedName>
    <definedName name="Percentage_of_Total_Capital_Supplied_by_Debt">'Other Input Data'!$B$7</definedName>
    <definedName name="Percentage_of_Total_Capital_Supplied_by_Equity">'Other Input Data'!$B$6</definedName>
    <definedName name="Rate_of_Return_of_a_Market_Index">'Other Input Data'!$B$2</definedName>
    <definedName name="Risk_Free_Rate">'Other Input Data'!$B$3</definedName>
  </definedNames>
  <calcPr fullCalcOnLoad="1"/>
</workbook>
</file>

<file path=xl/comments1.xml><?xml version="1.0" encoding="utf-8"?>
<comments xmlns="http://schemas.openxmlformats.org/spreadsheetml/2006/main">
  <authors>
    <author>Manfred Grotheer</author>
  </authors>
  <commentList>
    <comment ref="S7" authorId="0">
      <text>
        <r>
          <rPr>
            <sz val="8"/>
            <rFont val="Tahoma"/>
            <family val="0"/>
          </rPr>
          <t>Fixed Cost</t>
        </r>
      </text>
    </comment>
    <comment ref="M7" authorId="0">
      <text>
        <r>
          <rPr>
            <sz val="8"/>
            <rFont val="Tahoma"/>
            <family val="0"/>
          </rPr>
          <t>Before interest</t>
        </r>
      </text>
    </comment>
  </commentList>
</comments>
</file>

<file path=xl/sharedStrings.xml><?xml version="1.0" encoding="utf-8"?>
<sst xmlns="http://schemas.openxmlformats.org/spreadsheetml/2006/main" count="106" uniqueCount="88">
  <si>
    <t>Net Assets</t>
  </si>
  <si>
    <t>WACC</t>
  </si>
  <si>
    <t>RONA</t>
  </si>
  <si>
    <t>Sales</t>
  </si>
  <si>
    <t>Assets</t>
  </si>
  <si>
    <t>Contribution</t>
  </si>
  <si>
    <t>Fixed Assets</t>
  </si>
  <si>
    <t>Current Assets</t>
  </si>
  <si>
    <t>Cash</t>
  </si>
  <si>
    <t>Advances received</t>
  </si>
  <si>
    <t>Accrual for income taxes</t>
  </si>
  <si>
    <t>EBIT</t>
  </si>
  <si>
    <t>Operating Profit</t>
  </si>
  <si>
    <t>Profit Margin</t>
  </si>
  <si>
    <t>Contribution margin</t>
  </si>
  <si>
    <t>Less: Variable cost of goods sold</t>
  </si>
  <si>
    <t>Less: Factory overhead</t>
  </si>
  <si>
    <t xml:space="preserve">         Selling and admin.</t>
  </si>
  <si>
    <t>Less: Interest expense</t>
  </si>
  <si>
    <t>Net operating income (=EBIT)</t>
  </si>
  <si>
    <t>Net income before taxes</t>
  </si>
  <si>
    <t>Net income</t>
  </si>
  <si>
    <t>Factory Overhead</t>
  </si>
  <si>
    <t>Selling Overhead</t>
  </si>
  <si>
    <t>Administration Overhead</t>
  </si>
  <si>
    <t>Total</t>
  </si>
  <si>
    <t>Cost Center 1</t>
  </si>
  <si>
    <t>Cost Center 2</t>
  </si>
  <si>
    <t>Cost Center 3</t>
  </si>
  <si>
    <t>Cost Center 4</t>
  </si>
  <si>
    <t>Cost Center 5</t>
  </si>
  <si>
    <t>Cost Center 6</t>
  </si>
  <si>
    <t>Cost Center 7</t>
  </si>
  <si>
    <t>Cost Center 8</t>
  </si>
  <si>
    <t>Cost Center 9</t>
  </si>
  <si>
    <t>Cost Center 10</t>
  </si>
  <si>
    <t>Cost Center 11</t>
  </si>
  <si>
    <t>Cost Center 12</t>
  </si>
  <si>
    <t>Cost Center 13</t>
  </si>
  <si>
    <t>Unit sales price</t>
  </si>
  <si>
    <t>Expected sales in units</t>
  </si>
  <si>
    <t>Variable manufactoring cost</t>
  </si>
  <si>
    <t>Planned Sales</t>
  </si>
  <si>
    <t>Product 1</t>
  </si>
  <si>
    <t>Product 2</t>
  </si>
  <si>
    <t>Product 3</t>
  </si>
  <si>
    <t>Product 4</t>
  </si>
  <si>
    <t>Product 5</t>
  </si>
  <si>
    <t>Product 6</t>
  </si>
  <si>
    <t>Variable manufactoring cost per unit</t>
  </si>
  <si>
    <t>Contribution margin per unit</t>
  </si>
  <si>
    <t>Overhead</t>
  </si>
  <si>
    <t>Current Assets:</t>
  </si>
  <si>
    <t>Accounts Rec.</t>
  </si>
  <si>
    <t>Mat. Inv.</t>
  </si>
  <si>
    <t>Finished Gd. Inv.</t>
  </si>
  <si>
    <t>Total Cur. Assets</t>
  </si>
  <si>
    <t>Fixed Assets:</t>
  </si>
  <si>
    <t>Land</t>
  </si>
  <si>
    <t>Build. and Eqpt.</t>
  </si>
  <si>
    <t>Accumtd. Depr.</t>
  </si>
  <si>
    <t>Total Fixed Assets</t>
  </si>
  <si>
    <t>Interest Free Liabilities</t>
  </si>
  <si>
    <t>Trade liability</t>
  </si>
  <si>
    <t>Interest Free Liabilities:</t>
  </si>
  <si>
    <t>Beta Coefficient</t>
  </si>
  <si>
    <t>Market Risk Premium</t>
  </si>
  <si>
    <t>Rate of Return of a Market Index</t>
  </si>
  <si>
    <t>Cost of equity</t>
  </si>
  <si>
    <t>Income Taxe Rate</t>
  </si>
  <si>
    <t>After-Tax Operating Profit in %</t>
  </si>
  <si>
    <t>Before-Tax Operating Profit in %</t>
  </si>
  <si>
    <t>Risk-Free Rate</t>
  </si>
  <si>
    <t>Company Risk Premium</t>
  </si>
  <si>
    <t>Before-Tax Cost of Debt</t>
  </si>
  <si>
    <t>After-Tax Cost of Debt</t>
  </si>
  <si>
    <t>EVA</t>
  </si>
  <si>
    <t>Cost of Capital</t>
  </si>
  <si>
    <t>Variable Cost of Goods Sold</t>
  </si>
  <si>
    <t>Total Net Asset Turnover</t>
  </si>
  <si>
    <t>(1-Rate of Income Tax)</t>
  </si>
  <si>
    <t>Less: Income taxes</t>
  </si>
  <si>
    <t>Weighted Cost of Equity</t>
  </si>
  <si>
    <t>Weighted Cost of Debt</t>
  </si>
  <si>
    <t>% of Total Capital Supplied by Debt</t>
  </si>
  <si>
    <t>Percentage of Total Capital Supplied by Equity</t>
  </si>
  <si>
    <t>Percentage of Total Capital Supplied by Debt</t>
  </si>
  <si>
    <t>Source: www.my-controlling.de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</si>
</sst>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%"/>
    <numFmt numFmtId="181" formatCode="0.000%"/>
    <numFmt numFmtId="182" formatCode="0.0"/>
    <numFmt numFmtId="183" formatCode="0.000000"/>
    <numFmt numFmtId="184" formatCode="0.00000"/>
    <numFmt numFmtId="185" formatCode="0.0000"/>
    <numFmt numFmtId="186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82" fontId="0" fillId="0" borderId="0" xfId="0" applyNumberFormat="1" applyAlignment="1">
      <alignment/>
    </xf>
    <xf numFmtId="0" fontId="1" fillId="0" borderId="0" xfId="0" applyFont="1" applyFill="1" applyAlignment="1">
      <alignment/>
    </xf>
    <xf numFmtId="180" fontId="0" fillId="0" borderId="0" xfId="19" applyNumberForma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1" fillId="0" borderId="0" xfId="0" applyFont="1" applyAlignment="1" quotePrefix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0" fillId="0" borderId="0" xfId="0" applyNumberFormat="1" applyAlignment="1">
      <alignment/>
    </xf>
    <xf numFmtId="182" fontId="0" fillId="0" borderId="0" xfId="19" applyNumberForma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9" fontId="3" fillId="0" borderId="2" xfId="1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3" fillId="0" borderId="0" xfId="19" applyFont="1" applyFill="1" applyAlignment="1">
      <alignment horizontal="center" vertical="center"/>
    </xf>
    <xf numFmtId="9" fontId="3" fillId="0" borderId="0" xfId="19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0" fillId="0" borderId="2" xfId="19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9" fontId="0" fillId="0" borderId="0" xfId="19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0" xfId="19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180" fontId="0" fillId="0" borderId="2" xfId="19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82" fontId="0" fillId="0" borderId="2" xfId="19" applyNumberFormat="1" applyBorder="1" applyAlignment="1">
      <alignment horizontal="center" vertical="center"/>
    </xf>
    <xf numFmtId="180" fontId="0" fillId="0" borderId="0" xfId="19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Arial"/>
                <a:ea typeface="Arial"/>
                <a:cs typeface="Arial"/>
              </a:rPr>
              <a:t>EVA-Chart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825"/>
          <c:w val="0.7835"/>
          <c:h val="0.78875"/>
        </c:manualLayout>
      </c:layout>
      <c:scatterChart>
        <c:scatterStyle val="lineMarker"/>
        <c:varyColors val="0"/>
        <c:ser>
          <c:idx val="1"/>
          <c:order val="0"/>
          <c:tx>
            <c:v>Operating Profit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'Data for the Chart'!$A$14</c:f>
                  <c:strCache>
                    <c:ptCount val="1"/>
                    <c:pt idx="0">
                      <c:v> RONA 15 %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'Data for the Chart'!$A$13</c:f>
                  <c:strCache>
                    <c:ptCount val="1"/>
                    <c:pt idx="0">
                      <c:v>Operating Profit - Cost of Capital = EVA = 42.24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for the Chart'!$B$3:$C$3</c:f>
              <c:numCach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xVal>
          <c:yVal>
            <c:numRef>
              <c:f>'Data for the Chart'!$B$5:$C$5</c:f>
              <c:numCache>
                <c:ptCount val="2"/>
                <c:pt idx="0">
                  <c:v>0.15</c:v>
                </c:pt>
                <c:pt idx="1">
                  <c:v>0.15</c:v>
                </c:pt>
              </c:numCache>
            </c:numRef>
          </c:yVal>
          <c:smooth val="1"/>
        </c:ser>
        <c:ser>
          <c:idx val="0"/>
          <c:order val="1"/>
          <c:tx>
            <c:v>Cost of Capital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'Data for the Chart'!$A$15</c:f>
                  <c:strCache>
                    <c:ptCount val="1"/>
                    <c:pt idx="0">
                      <c:v> WACC 9.72 %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for the Chart'!$B$3:$C$3</c:f>
              <c:numCach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xVal>
          <c:yVal>
            <c:numRef>
              <c:f>'Data for the Chart'!$B$4:$C$4</c:f>
              <c:numCache>
                <c:ptCount val="2"/>
                <c:pt idx="0">
                  <c:v>0.09720000000000001</c:v>
                </c:pt>
                <c:pt idx="1">
                  <c:v>0.09720000000000001</c:v>
                </c:pt>
              </c:numCache>
            </c:numRef>
          </c:yVal>
          <c:smooth val="1"/>
        </c:ser>
        <c:ser>
          <c:idx val="2"/>
          <c:order val="2"/>
          <c:tx>
            <c:v>Net Assets1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'Data for the Chart'!$A$11</c:f>
                  <c:strCache>
                    <c:ptCount val="1"/>
                    <c:pt idx="0">
                      <c:v> Operating Profit = 120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'Data for the Chart'!$B$6:$B$7</c:f>
              <c:numCache>
                <c:ptCount val="2"/>
                <c:pt idx="0">
                  <c:v>800</c:v>
                </c:pt>
                <c:pt idx="1">
                  <c:v>800</c:v>
                </c:pt>
              </c:numCache>
            </c:numRef>
          </c:xVal>
          <c:yVal>
            <c:numRef>
              <c:f>'Data for the Chart'!$C$6:$C$7</c:f>
              <c:numCache>
                <c:ptCount val="2"/>
                <c:pt idx="0">
                  <c:v>0</c:v>
                </c:pt>
                <c:pt idx="1">
                  <c:v>0.15</c:v>
                </c:pt>
              </c:numCache>
            </c:numRef>
          </c:yVal>
          <c:smooth val="0"/>
        </c:ser>
        <c:ser>
          <c:idx val="3"/>
          <c:order val="3"/>
          <c:tx>
            <c:v>Net Assets2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'Data for the Chart'!$A$12</c:f>
                  <c:strCache>
                    <c:ptCount val="1"/>
                    <c:pt idx="0">
                      <c:v> Cost of Capital=77.76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'Data for the Chart'!$B$8:$B$9</c:f>
              <c:numCache>
                <c:ptCount val="2"/>
                <c:pt idx="0">
                  <c:v>800</c:v>
                </c:pt>
                <c:pt idx="1">
                  <c:v>800</c:v>
                </c:pt>
              </c:numCache>
            </c:numRef>
          </c:xVal>
          <c:yVal>
            <c:numRef>
              <c:f>'Data for the Chart'!$C$8:$C$9</c:f>
              <c:numCache>
                <c:ptCount val="2"/>
                <c:pt idx="0">
                  <c:v>0</c:v>
                </c:pt>
                <c:pt idx="1">
                  <c:v>0.09720000000000001</c:v>
                </c:pt>
              </c:numCache>
            </c:numRef>
          </c:yVal>
          <c:smooth val="0"/>
        </c:ser>
        <c:axId val="39325146"/>
        <c:axId val="18381995"/>
      </c:scatterChart>
      <c:valAx>
        <c:axId val="39325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Net Assets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381995"/>
        <c:crosses val="autoZero"/>
        <c:crossBetween val="midCat"/>
        <c:dispUnits/>
      </c:valAx>
      <c:valAx>
        <c:axId val="18381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WACC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2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RONA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32514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265"/>
          <c:y val="0.95425"/>
          <c:w val="0.4065"/>
          <c:h val="0.039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1" name="Line 8"/>
        <xdr:cNvSpPr>
          <a:spLocks/>
        </xdr:cNvSpPr>
      </xdr:nvSpPr>
      <xdr:spPr>
        <a:xfrm flipH="1">
          <a:off x="8572500" y="161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5</xdr:row>
      <xdr:rowOff>0</xdr:rowOff>
    </xdr:to>
    <xdr:sp>
      <xdr:nvSpPr>
        <xdr:cNvPr id="2" name="Line 9"/>
        <xdr:cNvSpPr>
          <a:spLocks/>
        </xdr:cNvSpPr>
      </xdr:nvSpPr>
      <xdr:spPr>
        <a:xfrm>
          <a:off x="8572500" y="1619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21</xdr:col>
      <xdr:colOff>0</xdr:colOff>
      <xdr:row>5</xdr:row>
      <xdr:rowOff>0</xdr:rowOff>
    </xdr:to>
    <xdr:sp>
      <xdr:nvSpPr>
        <xdr:cNvPr id="3" name="Line 10"/>
        <xdr:cNvSpPr>
          <a:spLocks/>
        </xdr:cNvSpPr>
      </xdr:nvSpPr>
      <xdr:spPr>
        <a:xfrm>
          <a:off x="8572500" y="9715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8391525" y="485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28575</xdr:colOff>
      <xdr:row>2</xdr:row>
      <xdr:rowOff>0</xdr:rowOff>
    </xdr:from>
    <xdr:ext cx="180975" cy="323850"/>
    <xdr:sp>
      <xdr:nvSpPr>
        <xdr:cNvPr id="5" name="AutoShape 12"/>
        <xdr:cNvSpPr>
          <a:spLocks/>
        </xdr:cNvSpPr>
      </xdr:nvSpPr>
      <xdr:spPr>
        <a:xfrm>
          <a:off x="8601075" y="323850"/>
          <a:ext cx="180975" cy="323850"/>
        </a:xfrm>
        <a:prstGeom prst="wedgeEllipseCallout">
          <a:avLst>
            <a:gd name="adj1" fmla="val -44736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oneCellAnchor>
  <xdr:twoCellAnchor>
    <xdr:from>
      <xdr:col>17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6" name="Line 20"/>
        <xdr:cNvSpPr>
          <a:spLocks/>
        </xdr:cNvSpPr>
      </xdr:nvSpPr>
      <xdr:spPr>
        <a:xfrm flipH="1">
          <a:off x="7296150" y="485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7</xdr:row>
      <xdr:rowOff>0</xdr:rowOff>
    </xdr:to>
    <xdr:sp>
      <xdr:nvSpPr>
        <xdr:cNvPr id="7" name="Line 21"/>
        <xdr:cNvSpPr>
          <a:spLocks/>
        </xdr:cNvSpPr>
      </xdr:nvSpPr>
      <xdr:spPr>
        <a:xfrm>
          <a:off x="7296150" y="4857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18</xdr:col>
      <xdr:colOff>0</xdr:colOff>
      <xdr:row>7</xdr:row>
      <xdr:rowOff>0</xdr:rowOff>
    </xdr:to>
    <xdr:sp>
      <xdr:nvSpPr>
        <xdr:cNvPr id="8" name="Line 22"/>
        <xdr:cNvSpPr>
          <a:spLocks/>
        </xdr:cNvSpPr>
      </xdr:nvSpPr>
      <xdr:spPr>
        <a:xfrm>
          <a:off x="7296150" y="12954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9" name="Line 23"/>
        <xdr:cNvSpPr>
          <a:spLocks/>
        </xdr:cNvSpPr>
      </xdr:nvSpPr>
      <xdr:spPr>
        <a:xfrm flipH="1">
          <a:off x="7115175" y="9715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57150</xdr:colOff>
      <xdr:row>4</xdr:row>
      <xdr:rowOff>152400</xdr:rowOff>
    </xdr:from>
    <xdr:ext cx="180975" cy="323850"/>
    <xdr:sp>
      <xdr:nvSpPr>
        <xdr:cNvPr id="10" name="AutoShape 24"/>
        <xdr:cNvSpPr>
          <a:spLocks/>
        </xdr:cNvSpPr>
      </xdr:nvSpPr>
      <xdr:spPr>
        <a:xfrm>
          <a:off x="7353300" y="800100"/>
          <a:ext cx="180975" cy="323850"/>
        </a:xfrm>
        <a:prstGeom prst="wedgeEllipseCallout">
          <a:avLst>
            <a:gd name="adj1" fmla="val -55263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oneCellAnchor>
  <xdr:twoCellAnchor>
    <xdr:from>
      <xdr:col>17</xdr:col>
      <xdr:colOff>0</xdr:colOff>
      <xdr:row>12</xdr:row>
      <xdr:rowOff>0</xdr:rowOff>
    </xdr:from>
    <xdr:to>
      <xdr:col>18</xdr:col>
      <xdr:colOff>0</xdr:colOff>
      <xdr:row>12</xdr:row>
      <xdr:rowOff>0</xdr:rowOff>
    </xdr:to>
    <xdr:sp>
      <xdr:nvSpPr>
        <xdr:cNvPr id="11" name="Line 25"/>
        <xdr:cNvSpPr>
          <a:spLocks/>
        </xdr:cNvSpPr>
      </xdr:nvSpPr>
      <xdr:spPr>
        <a:xfrm flipH="1">
          <a:off x="7296150" y="22669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16</xdr:row>
      <xdr:rowOff>0</xdr:rowOff>
    </xdr:to>
    <xdr:sp>
      <xdr:nvSpPr>
        <xdr:cNvPr id="12" name="Line 26"/>
        <xdr:cNvSpPr>
          <a:spLocks/>
        </xdr:cNvSpPr>
      </xdr:nvSpPr>
      <xdr:spPr>
        <a:xfrm>
          <a:off x="7296150" y="22669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>
      <xdr:nvSpPr>
        <xdr:cNvPr id="13" name="Line 27"/>
        <xdr:cNvSpPr>
          <a:spLocks/>
        </xdr:cNvSpPr>
      </xdr:nvSpPr>
      <xdr:spPr>
        <a:xfrm>
          <a:off x="7296150" y="30765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4" name="Line 28"/>
        <xdr:cNvSpPr>
          <a:spLocks/>
        </xdr:cNvSpPr>
      </xdr:nvSpPr>
      <xdr:spPr>
        <a:xfrm flipH="1">
          <a:off x="7115175" y="27527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38100</xdr:colOff>
      <xdr:row>13</xdr:row>
      <xdr:rowOff>0</xdr:rowOff>
    </xdr:from>
    <xdr:ext cx="180975" cy="323850"/>
    <xdr:sp>
      <xdr:nvSpPr>
        <xdr:cNvPr id="15" name="AutoShape 29"/>
        <xdr:cNvSpPr>
          <a:spLocks/>
        </xdr:cNvSpPr>
      </xdr:nvSpPr>
      <xdr:spPr>
        <a:xfrm>
          <a:off x="7334250" y="2590800"/>
          <a:ext cx="180975" cy="323850"/>
        </a:xfrm>
        <a:prstGeom prst="wedgeEllipseCallout">
          <a:avLst>
            <a:gd name="adj1" fmla="val -44736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oneCellAnchor>
  <xdr:twoCellAnchor>
    <xdr:from>
      <xdr:col>14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16" name="Line 30"/>
        <xdr:cNvSpPr>
          <a:spLocks/>
        </xdr:cNvSpPr>
      </xdr:nvSpPr>
      <xdr:spPr>
        <a:xfrm flipH="1">
          <a:off x="5972175" y="9715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9</xdr:row>
      <xdr:rowOff>0</xdr:rowOff>
    </xdr:to>
    <xdr:sp>
      <xdr:nvSpPr>
        <xdr:cNvPr id="17" name="Line 31"/>
        <xdr:cNvSpPr>
          <a:spLocks/>
        </xdr:cNvSpPr>
      </xdr:nvSpPr>
      <xdr:spPr>
        <a:xfrm>
          <a:off x="5972175" y="9715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8" name="Line 32"/>
        <xdr:cNvSpPr>
          <a:spLocks/>
        </xdr:cNvSpPr>
      </xdr:nvSpPr>
      <xdr:spPr>
        <a:xfrm>
          <a:off x="5972175" y="17811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9" name="Line 33"/>
        <xdr:cNvSpPr>
          <a:spLocks/>
        </xdr:cNvSpPr>
      </xdr:nvSpPr>
      <xdr:spPr>
        <a:xfrm flipH="1">
          <a:off x="5791200" y="12954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38100</xdr:colOff>
      <xdr:row>5</xdr:row>
      <xdr:rowOff>152400</xdr:rowOff>
    </xdr:from>
    <xdr:ext cx="180975" cy="323850"/>
    <xdr:sp>
      <xdr:nvSpPr>
        <xdr:cNvPr id="20" name="AutoShape 34"/>
        <xdr:cNvSpPr>
          <a:spLocks/>
        </xdr:cNvSpPr>
      </xdr:nvSpPr>
      <xdr:spPr>
        <a:xfrm>
          <a:off x="6010275" y="1123950"/>
          <a:ext cx="180975" cy="323850"/>
        </a:xfrm>
        <a:prstGeom prst="wedgeEllipseCallout">
          <a:avLst>
            <a:gd name="adj1" fmla="val -44736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twoCellAnchor>
    <xdr:from>
      <xdr:col>14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21" name="Line 35"/>
        <xdr:cNvSpPr>
          <a:spLocks/>
        </xdr:cNvSpPr>
      </xdr:nvSpPr>
      <xdr:spPr>
        <a:xfrm flipH="1">
          <a:off x="5972175" y="2590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17</xdr:row>
      <xdr:rowOff>0</xdr:rowOff>
    </xdr:to>
    <xdr:sp>
      <xdr:nvSpPr>
        <xdr:cNvPr id="22" name="Line 36"/>
        <xdr:cNvSpPr>
          <a:spLocks/>
        </xdr:cNvSpPr>
      </xdr:nvSpPr>
      <xdr:spPr>
        <a:xfrm>
          <a:off x="5972175" y="25908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23" name="Line 37"/>
        <xdr:cNvSpPr>
          <a:spLocks/>
        </xdr:cNvSpPr>
      </xdr:nvSpPr>
      <xdr:spPr>
        <a:xfrm>
          <a:off x="5972175" y="3562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24" name="Line 38"/>
        <xdr:cNvSpPr>
          <a:spLocks/>
        </xdr:cNvSpPr>
      </xdr:nvSpPr>
      <xdr:spPr>
        <a:xfrm flipH="1">
          <a:off x="5791200" y="29146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38100</xdr:colOff>
      <xdr:row>14</xdr:row>
      <xdr:rowOff>0</xdr:rowOff>
    </xdr:from>
    <xdr:ext cx="180975" cy="323850"/>
    <xdr:sp>
      <xdr:nvSpPr>
        <xdr:cNvPr id="25" name="AutoShape 39"/>
        <xdr:cNvSpPr>
          <a:spLocks/>
        </xdr:cNvSpPr>
      </xdr:nvSpPr>
      <xdr:spPr>
        <a:xfrm>
          <a:off x="6010275" y="2752725"/>
          <a:ext cx="180975" cy="323850"/>
        </a:xfrm>
        <a:prstGeom prst="wedgeEllipseCallout">
          <a:avLst>
            <a:gd name="adj1" fmla="val -44736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oneCellAnchor>
  <xdr:twoCellAnchor>
    <xdr:from>
      <xdr:col>11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6" name="Line 44"/>
        <xdr:cNvSpPr>
          <a:spLocks/>
        </xdr:cNvSpPr>
      </xdr:nvSpPr>
      <xdr:spPr>
        <a:xfrm flipH="1">
          <a:off x="4581525" y="12954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11</xdr:row>
      <xdr:rowOff>0</xdr:rowOff>
    </xdr:to>
    <xdr:sp>
      <xdr:nvSpPr>
        <xdr:cNvPr id="27" name="Line 45"/>
        <xdr:cNvSpPr>
          <a:spLocks/>
        </xdr:cNvSpPr>
      </xdr:nvSpPr>
      <xdr:spPr>
        <a:xfrm>
          <a:off x="4581525" y="1295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28" name="Line 46"/>
        <xdr:cNvSpPr>
          <a:spLocks/>
        </xdr:cNvSpPr>
      </xdr:nvSpPr>
      <xdr:spPr>
        <a:xfrm>
          <a:off x="4581525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9" name="Line 47"/>
        <xdr:cNvSpPr>
          <a:spLocks/>
        </xdr:cNvSpPr>
      </xdr:nvSpPr>
      <xdr:spPr>
        <a:xfrm flipH="1">
          <a:off x="4400550" y="17811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28575</xdr:colOff>
      <xdr:row>8</xdr:row>
      <xdr:rowOff>171450</xdr:rowOff>
    </xdr:from>
    <xdr:ext cx="180975" cy="323850"/>
    <xdr:sp>
      <xdr:nvSpPr>
        <xdr:cNvPr id="30" name="AutoShape 48"/>
        <xdr:cNvSpPr>
          <a:spLocks/>
        </xdr:cNvSpPr>
      </xdr:nvSpPr>
      <xdr:spPr>
        <a:xfrm>
          <a:off x="4610100" y="1628775"/>
          <a:ext cx="180975" cy="323850"/>
        </a:xfrm>
        <a:prstGeom prst="wedgeEllipseCallout">
          <a:avLst>
            <a:gd name="adj1" fmla="val -44736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11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31" name="Line 49"/>
        <xdr:cNvSpPr>
          <a:spLocks/>
        </xdr:cNvSpPr>
      </xdr:nvSpPr>
      <xdr:spPr>
        <a:xfrm flipH="1">
          <a:off x="4581525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15</xdr:row>
      <xdr:rowOff>0</xdr:rowOff>
    </xdr:to>
    <xdr:sp>
      <xdr:nvSpPr>
        <xdr:cNvPr id="32" name="Line 50"/>
        <xdr:cNvSpPr>
          <a:spLocks/>
        </xdr:cNvSpPr>
      </xdr:nvSpPr>
      <xdr:spPr>
        <a:xfrm>
          <a:off x="4581525" y="2105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33" name="Line 51"/>
        <xdr:cNvSpPr>
          <a:spLocks/>
        </xdr:cNvSpPr>
      </xdr:nvSpPr>
      <xdr:spPr>
        <a:xfrm>
          <a:off x="4581525" y="29146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34" name="Line 52"/>
        <xdr:cNvSpPr>
          <a:spLocks/>
        </xdr:cNvSpPr>
      </xdr:nvSpPr>
      <xdr:spPr>
        <a:xfrm flipH="1">
          <a:off x="4400550" y="2590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47625</xdr:colOff>
      <xdr:row>12</xdr:row>
      <xdr:rowOff>152400</xdr:rowOff>
    </xdr:from>
    <xdr:ext cx="180975" cy="323850"/>
    <xdr:sp>
      <xdr:nvSpPr>
        <xdr:cNvPr id="35" name="AutoShape 53"/>
        <xdr:cNvSpPr>
          <a:spLocks/>
        </xdr:cNvSpPr>
      </xdr:nvSpPr>
      <xdr:spPr>
        <a:xfrm>
          <a:off x="4629150" y="2419350"/>
          <a:ext cx="180975" cy="323850"/>
        </a:xfrm>
        <a:prstGeom prst="wedgeEllipseCallout">
          <a:avLst>
            <a:gd name="adj1" fmla="val -44736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36" name="Line 54"/>
        <xdr:cNvSpPr>
          <a:spLocks/>
        </xdr:cNvSpPr>
      </xdr:nvSpPr>
      <xdr:spPr>
        <a:xfrm flipH="1">
          <a:off x="3257550" y="17811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13</xdr:row>
      <xdr:rowOff>0</xdr:rowOff>
    </xdr:to>
    <xdr:sp>
      <xdr:nvSpPr>
        <xdr:cNvPr id="37" name="Line 55"/>
        <xdr:cNvSpPr>
          <a:spLocks/>
        </xdr:cNvSpPr>
      </xdr:nvSpPr>
      <xdr:spPr>
        <a:xfrm>
          <a:off x="3257550" y="17811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38" name="Line 56"/>
        <xdr:cNvSpPr>
          <a:spLocks/>
        </xdr:cNvSpPr>
      </xdr:nvSpPr>
      <xdr:spPr>
        <a:xfrm flipH="1">
          <a:off x="3076575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28575</xdr:colOff>
      <xdr:row>10</xdr:row>
      <xdr:rowOff>0</xdr:rowOff>
    </xdr:from>
    <xdr:ext cx="180975" cy="323850"/>
    <xdr:sp>
      <xdr:nvSpPr>
        <xdr:cNvPr id="39" name="AutoShape 57"/>
        <xdr:cNvSpPr>
          <a:spLocks/>
        </xdr:cNvSpPr>
      </xdr:nvSpPr>
      <xdr:spPr>
        <a:xfrm>
          <a:off x="3286125" y="1943100"/>
          <a:ext cx="180975" cy="323850"/>
        </a:xfrm>
        <a:prstGeom prst="wedgeEllipseCallout">
          <a:avLst>
            <a:gd name="adj1" fmla="val -44736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twoCellAnchor>
    <xdr:from>
      <xdr:col>8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40" name="Line 58"/>
        <xdr:cNvSpPr>
          <a:spLocks/>
        </xdr:cNvSpPr>
      </xdr:nvSpPr>
      <xdr:spPr>
        <a:xfrm flipH="1">
          <a:off x="3257550" y="17811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13</xdr:row>
      <xdr:rowOff>0</xdr:rowOff>
    </xdr:to>
    <xdr:sp>
      <xdr:nvSpPr>
        <xdr:cNvPr id="41" name="Line 59"/>
        <xdr:cNvSpPr>
          <a:spLocks/>
        </xdr:cNvSpPr>
      </xdr:nvSpPr>
      <xdr:spPr>
        <a:xfrm>
          <a:off x="3257550" y="17811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42" name="Line 60"/>
        <xdr:cNvSpPr>
          <a:spLocks/>
        </xdr:cNvSpPr>
      </xdr:nvSpPr>
      <xdr:spPr>
        <a:xfrm>
          <a:off x="3257550" y="2590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43" name="Line 61"/>
        <xdr:cNvSpPr>
          <a:spLocks/>
        </xdr:cNvSpPr>
      </xdr:nvSpPr>
      <xdr:spPr>
        <a:xfrm flipH="1">
          <a:off x="3076575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4" name="Line 63"/>
        <xdr:cNvSpPr>
          <a:spLocks/>
        </xdr:cNvSpPr>
      </xdr:nvSpPr>
      <xdr:spPr>
        <a:xfrm flipH="1">
          <a:off x="2019300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15</xdr:row>
      <xdr:rowOff>0</xdr:rowOff>
    </xdr:to>
    <xdr:sp>
      <xdr:nvSpPr>
        <xdr:cNvPr id="45" name="Line 64"/>
        <xdr:cNvSpPr>
          <a:spLocks/>
        </xdr:cNvSpPr>
      </xdr:nvSpPr>
      <xdr:spPr>
        <a:xfrm>
          <a:off x="2019300" y="2105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46" name="Line 65"/>
        <xdr:cNvSpPr>
          <a:spLocks/>
        </xdr:cNvSpPr>
      </xdr:nvSpPr>
      <xdr:spPr>
        <a:xfrm flipH="1">
          <a:off x="1838325" y="2590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19050</xdr:colOff>
      <xdr:row>12</xdr:row>
      <xdr:rowOff>152400</xdr:rowOff>
    </xdr:from>
    <xdr:ext cx="180975" cy="323850"/>
    <xdr:sp>
      <xdr:nvSpPr>
        <xdr:cNvPr id="47" name="AutoShape 66"/>
        <xdr:cNvSpPr>
          <a:spLocks/>
        </xdr:cNvSpPr>
      </xdr:nvSpPr>
      <xdr:spPr>
        <a:xfrm>
          <a:off x="2038350" y="2419350"/>
          <a:ext cx="180975" cy="323850"/>
        </a:xfrm>
        <a:prstGeom prst="wedgeEllipseCallout">
          <a:avLst>
            <a:gd name="adj1" fmla="val -34208"/>
            <a:gd name="adj2" fmla="val 11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twoCellAnchor>
    <xdr:from>
      <xdr:col>5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8" name="Line 67"/>
        <xdr:cNvSpPr>
          <a:spLocks/>
        </xdr:cNvSpPr>
      </xdr:nvSpPr>
      <xdr:spPr>
        <a:xfrm flipH="1">
          <a:off x="2019300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15</xdr:row>
      <xdr:rowOff>0</xdr:rowOff>
    </xdr:to>
    <xdr:sp>
      <xdr:nvSpPr>
        <xdr:cNvPr id="49" name="Line 68"/>
        <xdr:cNvSpPr>
          <a:spLocks/>
        </xdr:cNvSpPr>
      </xdr:nvSpPr>
      <xdr:spPr>
        <a:xfrm>
          <a:off x="2019300" y="2105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50" name="Line 69"/>
        <xdr:cNvSpPr>
          <a:spLocks/>
        </xdr:cNvSpPr>
      </xdr:nvSpPr>
      <xdr:spPr>
        <a:xfrm>
          <a:off x="2019300" y="29146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51" name="Line 70"/>
        <xdr:cNvSpPr>
          <a:spLocks/>
        </xdr:cNvSpPr>
      </xdr:nvSpPr>
      <xdr:spPr>
        <a:xfrm flipH="1">
          <a:off x="1838325" y="2590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52" name="Line 72"/>
        <xdr:cNvSpPr>
          <a:spLocks/>
        </xdr:cNvSpPr>
      </xdr:nvSpPr>
      <xdr:spPr>
        <a:xfrm flipH="1">
          <a:off x="183832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53" name="Line 74"/>
        <xdr:cNvSpPr>
          <a:spLocks/>
        </xdr:cNvSpPr>
      </xdr:nvSpPr>
      <xdr:spPr>
        <a:xfrm flipH="1">
          <a:off x="1838325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54" name="Line 76"/>
        <xdr:cNvSpPr>
          <a:spLocks/>
        </xdr:cNvSpPr>
      </xdr:nvSpPr>
      <xdr:spPr>
        <a:xfrm flipH="1">
          <a:off x="183832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55" name="Line 78"/>
        <xdr:cNvSpPr>
          <a:spLocks/>
        </xdr:cNvSpPr>
      </xdr:nvSpPr>
      <xdr:spPr>
        <a:xfrm>
          <a:off x="183832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56" name="Line 79"/>
        <xdr:cNvSpPr>
          <a:spLocks/>
        </xdr:cNvSpPr>
      </xdr:nvSpPr>
      <xdr:spPr>
        <a:xfrm flipH="1">
          <a:off x="1838325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57" name="Line 81"/>
        <xdr:cNvSpPr>
          <a:spLocks/>
        </xdr:cNvSpPr>
      </xdr:nvSpPr>
      <xdr:spPr>
        <a:xfrm flipH="1">
          <a:off x="2019300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15</xdr:row>
      <xdr:rowOff>0</xdr:rowOff>
    </xdr:to>
    <xdr:sp>
      <xdr:nvSpPr>
        <xdr:cNvPr id="58" name="Line 82"/>
        <xdr:cNvSpPr>
          <a:spLocks/>
        </xdr:cNvSpPr>
      </xdr:nvSpPr>
      <xdr:spPr>
        <a:xfrm>
          <a:off x="2019300" y="2105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59" name="Line 83"/>
        <xdr:cNvSpPr>
          <a:spLocks/>
        </xdr:cNvSpPr>
      </xdr:nvSpPr>
      <xdr:spPr>
        <a:xfrm>
          <a:off x="2019300" y="29146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60" name="Line 84"/>
        <xdr:cNvSpPr>
          <a:spLocks/>
        </xdr:cNvSpPr>
      </xdr:nvSpPr>
      <xdr:spPr>
        <a:xfrm flipH="1">
          <a:off x="1838325" y="2590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61" name="Line 86"/>
        <xdr:cNvSpPr>
          <a:spLocks/>
        </xdr:cNvSpPr>
      </xdr:nvSpPr>
      <xdr:spPr>
        <a:xfrm flipH="1">
          <a:off x="2019300" y="29146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19</xdr:row>
      <xdr:rowOff>0</xdr:rowOff>
    </xdr:to>
    <xdr:sp>
      <xdr:nvSpPr>
        <xdr:cNvPr id="62" name="Line 87"/>
        <xdr:cNvSpPr>
          <a:spLocks/>
        </xdr:cNvSpPr>
      </xdr:nvSpPr>
      <xdr:spPr>
        <a:xfrm>
          <a:off x="2019300" y="29146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63" name="Line 88"/>
        <xdr:cNvSpPr>
          <a:spLocks/>
        </xdr:cNvSpPr>
      </xdr:nvSpPr>
      <xdr:spPr>
        <a:xfrm>
          <a:off x="2019300" y="38862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64" name="Line 89"/>
        <xdr:cNvSpPr>
          <a:spLocks/>
        </xdr:cNvSpPr>
      </xdr:nvSpPr>
      <xdr:spPr>
        <a:xfrm flipH="1">
          <a:off x="1838325" y="3562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28575</xdr:colOff>
      <xdr:row>16</xdr:row>
      <xdr:rowOff>257175</xdr:rowOff>
    </xdr:from>
    <xdr:ext cx="180975" cy="400050"/>
    <xdr:sp>
      <xdr:nvSpPr>
        <xdr:cNvPr id="65" name="AutoShape 90"/>
        <xdr:cNvSpPr>
          <a:spLocks/>
        </xdr:cNvSpPr>
      </xdr:nvSpPr>
      <xdr:spPr>
        <a:xfrm>
          <a:off x="2047875" y="3333750"/>
          <a:ext cx="180975" cy="400050"/>
        </a:xfrm>
        <a:prstGeom prst="wedgeEllipseCallout">
          <a:avLst>
            <a:gd name="adj1" fmla="val -55263"/>
            <a:gd name="adj2" fmla="val 2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6" name="Line 91"/>
        <xdr:cNvSpPr>
          <a:spLocks/>
        </xdr:cNvSpPr>
      </xdr:nvSpPr>
      <xdr:spPr>
        <a:xfrm flipH="1">
          <a:off x="581025" y="2590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17</xdr:row>
      <xdr:rowOff>0</xdr:rowOff>
    </xdr:to>
    <xdr:sp>
      <xdr:nvSpPr>
        <xdr:cNvPr id="67" name="Line 92"/>
        <xdr:cNvSpPr>
          <a:spLocks/>
        </xdr:cNvSpPr>
      </xdr:nvSpPr>
      <xdr:spPr>
        <a:xfrm>
          <a:off x="581025" y="25908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8" name="Line 93"/>
        <xdr:cNvSpPr>
          <a:spLocks/>
        </xdr:cNvSpPr>
      </xdr:nvSpPr>
      <xdr:spPr>
        <a:xfrm flipH="1">
          <a:off x="400050" y="29146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28575</xdr:colOff>
      <xdr:row>14</xdr:row>
      <xdr:rowOff>0</xdr:rowOff>
    </xdr:from>
    <xdr:ext cx="180975" cy="323850"/>
    <xdr:sp>
      <xdr:nvSpPr>
        <xdr:cNvPr id="69" name="AutoShape 94"/>
        <xdr:cNvSpPr>
          <a:spLocks/>
        </xdr:cNvSpPr>
      </xdr:nvSpPr>
      <xdr:spPr>
        <a:xfrm>
          <a:off x="609600" y="2752725"/>
          <a:ext cx="180975" cy="323850"/>
        </a:xfrm>
        <a:prstGeom prst="wedgeEllipseCallout">
          <a:avLst>
            <a:gd name="adj1" fmla="val -44736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one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0" name="Line 95"/>
        <xdr:cNvSpPr>
          <a:spLocks/>
        </xdr:cNvSpPr>
      </xdr:nvSpPr>
      <xdr:spPr>
        <a:xfrm flipH="1">
          <a:off x="581025" y="2590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17</xdr:row>
      <xdr:rowOff>0</xdr:rowOff>
    </xdr:to>
    <xdr:sp>
      <xdr:nvSpPr>
        <xdr:cNvPr id="71" name="Line 96"/>
        <xdr:cNvSpPr>
          <a:spLocks/>
        </xdr:cNvSpPr>
      </xdr:nvSpPr>
      <xdr:spPr>
        <a:xfrm>
          <a:off x="581025" y="25908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72" name="Line 97"/>
        <xdr:cNvSpPr>
          <a:spLocks/>
        </xdr:cNvSpPr>
      </xdr:nvSpPr>
      <xdr:spPr>
        <a:xfrm>
          <a:off x="581025" y="3562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3" name="Line 98"/>
        <xdr:cNvSpPr>
          <a:spLocks/>
        </xdr:cNvSpPr>
      </xdr:nvSpPr>
      <xdr:spPr>
        <a:xfrm flipH="1">
          <a:off x="400050" y="29146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7581900" y="1666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13</xdr:row>
      <xdr:rowOff>0</xdr:rowOff>
    </xdr:to>
    <xdr:sp>
      <xdr:nvSpPr>
        <xdr:cNvPr id="2" name="Line 9"/>
        <xdr:cNvSpPr>
          <a:spLocks/>
        </xdr:cNvSpPr>
      </xdr:nvSpPr>
      <xdr:spPr>
        <a:xfrm>
          <a:off x="7581900" y="16668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3" name="Line 10"/>
        <xdr:cNvSpPr>
          <a:spLocks/>
        </xdr:cNvSpPr>
      </xdr:nvSpPr>
      <xdr:spPr>
        <a:xfrm>
          <a:off x="7581900" y="263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7400925" y="21526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38100</xdr:colOff>
      <xdr:row>10</xdr:row>
      <xdr:rowOff>0</xdr:rowOff>
    </xdr:from>
    <xdr:ext cx="180975" cy="485775"/>
    <xdr:sp>
      <xdr:nvSpPr>
        <xdr:cNvPr id="5" name="AutoShape 13"/>
        <xdr:cNvSpPr>
          <a:spLocks/>
        </xdr:cNvSpPr>
      </xdr:nvSpPr>
      <xdr:spPr>
        <a:xfrm>
          <a:off x="7620000" y="1828800"/>
          <a:ext cx="180975" cy="485775"/>
        </a:xfrm>
        <a:prstGeom prst="wedgeEllipseCallout">
          <a:avLst>
            <a:gd name="adj1" fmla="val -44736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oneCellAnchor>
  <xdr:twoCellAnchor>
    <xdr:from>
      <xdr:col>11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6" name="Line 20"/>
        <xdr:cNvSpPr>
          <a:spLocks/>
        </xdr:cNvSpPr>
      </xdr:nvSpPr>
      <xdr:spPr>
        <a:xfrm flipH="1">
          <a:off x="5876925" y="21526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15</xdr:row>
      <xdr:rowOff>0</xdr:rowOff>
    </xdr:to>
    <xdr:sp>
      <xdr:nvSpPr>
        <xdr:cNvPr id="7" name="Line 21"/>
        <xdr:cNvSpPr>
          <a:spLocks/>
        </xdr:cNvSpPr>
      </xdr:nvSpPr>
      <xdr:spPr>
        <a:xfrm>
          <a:off x="5876925" y="21526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8" name="Line 22"/>
        <xdr:cNvSpPr>
          <a:spLocks/>
        </xdr:cNvSpPr>
      </xdr:nvSpPr>
      <xdr:spPr>
        <a:xfrm>
          <a:off x="5876925" y="31242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9" name="Line 23"/>
        <xdr:cNvSpPr>
          <a:spLocks/>
        </xdr:cNvSpPr>
      </xdr:nvSpPr>
      <xdr:spPr>
        <a:xfrm flipH="1">
          <a:off x="5695950" y="263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10" name="Line 25"/>
        <xdr:cNvSpPr>
          <a:spLocks/>
        </xdr:cNvSpPr>
      </xdr:nvSpPr>
      <xdr:spPr>
        <a:xfrm flipH="1">
          <a:off x="4124325" y="263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17</xdr:row>
      <xdr:rowOff>0</xdr:rowOff>
    </xdr:to>
    <xdr:sp>
      <xdr:nvSpPr>
        <xdr:cNvPr id="11" name="Line 26"/>
        <xdr:cNvSpPr>
          <a:spLocks/>
        </xdr:cNvSpPr>
      </xdr:nvSpPr>
      <xdr:spPr>
        <a:xfrm>
          <a:off x="4124325" y="26384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2" name="Line 27"/>
        <xdr:cNvSpPr>
          <a:spLocks/>
        </xdr:cNvSpPr>
      </xdr:nvSpPr>
      <xdr:spPr>
        <a:xfrm>
          <a:off x="4124325" y="36099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3" name="Line 28"/>
        <xdr:cNvSpPr>
          <a:spLocks/>
        </xdr:cNvSpPr>
      </xdr:nvSpPr>
      <xdr:spPr>
        <a:xfrm flipH="1">
          <a:off x="3943350" y="31242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</xdr:colOff>
      <xdr:row>13</xdr:row>
      <xdr:rowOff>314325</xdr:rowOff>
    </xdr:from>
    <xdr:ext cx="180975" cy="323850"/>
    <xdr:sp>
      <xdr:nvSpPr>
        <xdr:cNvPr id="14" name="AutoShape 29"/>
        <xdr:cNvSpPr>
          <a:spLocks/>
        </xdr:cNvSpPr>
      </xdr:nvSpPr>
      <xdr:spPr>
        <a:xfrm>
          <a:off x="4143375" y="2952750"/>
          <a:ext cx="180975" cy="323850"/>
        </a:xfrm>
        <a:prstGeom prst="wedgeEllipseCallout">
          <a:avLst>
            <a:gd name="adj1" fmla="val -44736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oneCellAnchor>
  <xdr:twoCellAnchor>
    <xdr:from>
      <xdr:col>8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15" name="Line 30"/>
        <xdr:cNvSpPr>
          <a:spLocks/>
        </xdr:cNvSpPr>
      </xdr:nvSpPr>
      <xdr:spPr>
        <a:xfrm flipH="1">
          <a:off x="4124325" y="49053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25</xdr:row>
      <xdr:rowOff>0</xdr:rowOff>
    </xdr:to>
    <xdr:sp>
      <xdr:nvSpPr>
        <xdr:cNvPr id="16" name="Line 31"/>
        <xdr:cNvSpPr>
          <a:spLocks/>
        </xdr:cNvSpPr>
      </xdr:nvSpPr>
      <xdr:spPr>
        <a:xfrm>
          <a:off x="4124325" y="49053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7" name="Line 32"/>
        <xdr:cNvSpPr>
          <a:spLocks/>
        </xdr:cNvSpPr>
      </xdr:nvSpPr>
      <xdr:spPr>
        <a:xfrm>
          <a:off x="4124325" y="6200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8" name="Line 33"/>
        <xdr:cNvSpPr>
          <a:spLocks/>
        </xdr:cNvSpPr>
      </xdr:nvSpPr>
      <xdr:spPr>
        <a:xfrm flipH="1">
          <a:off x="3943350" y="55530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57150</xdr:colOff>
      <xdr:row>22</xdr:row>
      <xdr:rowOff>228600</xdr:rowOff>
    </xdr:from>
    <xdr:ext cx="180975" cy="409575"/>
    <xdr:sp>
      <xdr:nvSpPr>
        <xdr:cNvPr id="19" name="AutoShape 34"/>
        <xdr:cNvSpPr>
          <a:spLocks/>
        </xdr:cNvSpPr>
      </xdr:nvSpPr>
      <xdr:spPr>
        <a:xfrm>
          <a:off x="4181475" y="5295900"/>
          <a:ext cx="180975" cy="409575"/>
        </a:xfrm>
        <a:prstGeom prst="wedgeEllipseCallout">
          <a:avLst>
            <a:gd name="adj1" fmla="val -44736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twoCellAnchor>
    <xdr:from>
      <xdr:col>11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20" name="Line 35"/>
        <xdr:cNvSpPr>
          <a:spLocks/>
        </xdr:cNvSpPr>
      </xdr:nvSpPr>
      <xdr:spPr>
        <a:xfrm flipH="1">
          <a:off x="5876925" y="55530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27</xdr:row>
      <xdr:rowOff>0</xdr:rowOff>
    </xdr:to>
    <xdr:sp>
      <xdr:nvSpPr>
        <xdr:cNvPr id="21" name="Line 36"/>
        <xdr:cNvSpPr>
          <a:spLocks/>
        </xdr:cNvSpPr>
      </xdr:nvSpPr>
      <xdr:spPr>
        <a:xfrm>
          <a:off x="5876925" y="55530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>
      <xdr:nvSpPr>
        <xdr:cNvPr id="22" name="Line 37"/>
        <xdr:cNvSpPr>
          <a:spLocks/>
        </xdr:cNvSpPr>
      </xdr:nvSpPr>
      <xdr:spPr>
        <a:xfrm>
          <a:off x="5876925" y="68484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23" name="Line 38"/>
        <xdr:cNvSpPr>
          <a:spLocks/>
        </xdr:cNvSpPr>
      </xdr:nvSpPr>
      <xdr:spPr>
        <a:xfrm flipH="1">
          <a:off x="5695950" y="6200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28575</xdr:colOff>
      <xdr:row>24</xdr:row>
      <xdr:rowOff>152400</xdr:rowOff>
    </xdr:from>
    <xdr:ext cx="180975" cy="323850"/>
    <xdr:sp>
      <xdr:nvSpPr>
        <xdr:cNvPr id="24" name="AutoShape 39"/>
        <xdr:cNvSpPr>
          <a:spLocks/>
        </xdr:cNvSpPr>
      </xdr:nvSpPr>
      <xdr:spPr>
        <a:xfrm>
          <a:off x="5905500" y="6029325"/>
          <a:ext cx="180975" cy="323850"/>
        </a:xfrm>
        <a:prstGeom prst="wedgeEllipseCallout">
          <a:avLst>
            <a:gd name="adj1" fmla="val -44736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twoCellAnchor>
    <xdr:from>
      <xdr:col>5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5" name="Line 40"/>
        <xdr:cNvSpPr>
          <a:spLocks/>
        </xdr:cNvSpPr>
      </xdr:nvSpPr>
      <xdr:spPr>
        <a:xfrm flipH="1">
          <a:off x="2200275" y="31242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19</xdr:row>
      <xdr:rowOff>0</xdr:rowOff>
    </xdr:to>
    <xdr:sp>
      <xdr:nvSpPr>
        <xdr:cNvPr id="26" name="Line 41"/>
        <xdr:cNvSpPr>
          <a:spLocks/>
        </xdr:cNvSpPr>
      </xdr:nvSpPr>
      <xdr:spPr>
        <a:xfrm>
          <a:off x="2200275" y="31242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7" name="Line 42"/>
        <xdr:cNvSpPr>
          <a:spLocks/>
        </xdr:cNvSpPr>
      </xdr:nvSpPr>
      <xdr:spPr>
        <a:xfrm>
          <a:off x="2200275" y="4419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28" name="Line 43"/>
        <xdr:cNvSpPr>
          <a:spLocks/>
        </xdr:cNvSpPr>
      </xdr:nvSpPr>
      <xdr:spPr>
        <a:xfrm flipH="1">
          <a:off x="2019300" y="36099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47625</xdr:colOff>
      <xdr:row>16</xdr:row>
      <xdr:rowOff>180975</xdr:rowOff>
    </xdr:from>
    <xdr:ext cx="180975" cy="323850"/>
    <xdr:sp>
      <xdr:nvSpPr>
        <xdr:cNvPr id="29" name="AutoShape 44"/>
        <xdr:cNvSpPr>
          <a:spLocks/>
        </xdr:cNvSpPr>
      </xdr:nvSpPr>
      <xdr:spPr>
        <a:xfrm>
          <a:off x="2247900" y="3467100"/>
          <a:ext cx="180975" cy="323850"/>
        </a:xfrm>
        <a:prstGeom prst="wedgeEllipseCallout">
          <a:avLst>
            <a:gd name="adj1" fmla="val -44736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twoCellAnchor>
    <xdr:from>
      <xdr:col>5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0" name="Line 45"/>
        <xdr:cNvSpPr>
          <a:spLocks/>
        </xdr:cNvSpPr>
      </xdr:nvSpPr>
      <xdr:spPr>
        <a:xfrm flipH="1">
          <a:off x="2200275" y="55530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27</xdr:row>
      <xdr:rowOff>0</xdr:rowOff>
    </xdr:to>
    <xdr:sp>
      <xdr:nvSpPr>
        <xdr:cNvPr id="31" name="Line 46"/>
        <xdr:cNvSpPr>
          <a:spLocks/>
        </xdr:cNvSpPr>
      </xdr:nvSpPr>
      <xdr:spPr>
        <a:xfrm>
          <a:off x="2200275" y="55530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32" name="Line 47"/>
        <xdr:cNvSpPr>
          <a:spLocks/>
        </xdr:cNvSpPr>
      </xdr:nvSpPr>
      <xdr:spPr>
        <a:xfrm>
          <a:off x="2200275" y="68484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3" name="Line 48"/>
        <xdr:cNvSpPr>
          <a:spLocks/>
        </xdr:cNvSpPr>
      </xdr:nvSpPr>
      <xdr:spPr>
        <a:xfrm flipH="1">
          <a:off x="2019300" y="6200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4" name="Line 61"/>
        <xdr:cNvSpPr>
          <a:spLocks/>
        </xdr:cNvSpPr>
      </xdr:nvSpPr>
      <xdr:spPr>
        <a:xfrm>
          <a:off x="6286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5" name="Line 66"/>
        <xdr:cNvSpPr>
          <a:spLocks/>
        </xdr:cNvSpPr>
      </xdr:nvSpPr>
      <xdr:spPr>
        <a:xfrm>
          <a:off x="6286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6" name="Line 71"/>
        <xdr:cNvSpPr>
          <a:spLocks/>
        </xdr:cNvSpPr>
      </xdr:nvSpPr>
      <xdr:spPr>
        <a:xfrm>
          <a:off x="447675" y="49053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21</xdr:row>
      <xdr:rowOff>0</xdr:rowOff>
    </xdr:to>
    <xdr:sp>
      <xdr:nvSpPr>
        <xdr:cNvPr id="37" name="Line 72"/>
        <xdr:cNvSpPr>
          <a:spLocks/>
        </xdr:cNvSpPr>
      </xdr:nvSpPr>
      <xdr:spPr>
        <a:xfrm flipV="1">
          <a:off x="628650" y="36099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38" name="Line 73"/>
        <xdr:cNvSpPr>
          <a:spLocks/>
        </xdr:cNvSpPr>
      </xdr:nvSpPr>
      <xdr:spPr>
        <a:xfrm>
          <a:off x="628650" y="36099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25</xdr:row>
      <xdr:rowOff>0</xdr:rowOff>
    </xdr:to>
    <xdr:sp>
      <xdr:nvSpPr>
        <xdr:cNvPr id="39" name="Line 74"/>
        <xdr:cNvSpPr>
          <a:spLocks/>
        </xdr:cNvSpPr>
      </xdr:nvSpPr>
      <xdr:spPr>
        <a:xfrm>
          <a:off x="628650" y="49053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40" name="Line 75"/>
        <xdr:cNvSpPr>
          <a:spLocks/>
        </xdr:cNvSpPr>
      </xdr:nvSpPr>
      <xdr:spPr>
        <a:xfrm>
          <a:off x="628650" y="6200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38100</xdr:colOff>
      <xdr:row>20</xdr:row>
      <xdr:rowOff>180975</xdr:rowOff>
    </xdr:from>
    <xdr:ext cx="180975" cy="333375"/>
    <xdr:sp>
      <xdr:nvSpPr>
        <xdr:cNvPr id="41" name="AutoShape 77"/>
        <xdr:cNvSpPr>
          <a:spLocks/>
        </xdr:cNvSpPr>
      </xdr:nvSpPr>
      <xdr:spPr>
        <a:xfrm>
          <a:off x="666750" y="4762500"/>
          <a:ext cx="180975" cy="333375"/>
        </a:xfrm>
        <a:prstGeom prst="wedgeEllipseCallout">
          <a:avLst>
            <a:gd name="adj1" fmla="val 23685"/>
            <a:gd name="adj2" fmla="val -2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oneCellAnchor>
  <xdr:oneCellAnchor>
    <xdr:from>
      <xdr:col>5</xdr:col>
      <xdr:colOff>38100</xdr:colOff>
      <xdr:row>24</xdr:row>
      <xdr:rowOff>152400</xdr:rowOff>
    </xdr:from>
    <xdr:ext cx="180975" cy="323850"/>
    <xdr:sp>
      <xdr:nvSpPr>
        <xdr:cNvPr id="42" name="AutoShape 83"/>
        <xdr:cNvSpPr>
          <a:spLocks/>
        </xdr:cNvSpPr>
      </xdr:nvSpPr>
      <xdr:spPr>
        <a:xfrm>
          <a:off x="2238375" y="6029325"/>
          <a:ext cx="180975" cy="323850"/>
        </a:xfrm>
        <a:prstGeom prst="wedgeEllipseCallout">
          <a:avLst>
            <a:gd name="adj1" fmla="val -44736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11</xdr:col>
      <xdr:colOff>57150</xdr:colOff>
      <xdr:row>12</xdr:row>
      <xdr:rowOff>142875</xdr:rowOff>
    </xdr:from>
    <xdr:ext cx="180975" cy="323850"/>
    <xdr:sp>
      <xdr:nvSpPr>
        <xdr:cNvPr id="43" name="AutoShape 84"/>
        <xdr:cNvSpPr>
          <a:spLocks/>
        </xdr:cNvSpPr>
      </xdr:nvSpPr>
      <xdr:spPr>
        <a:xfrm>
          <a:off x="5934075" y="2457450"/>
          <a:ext cx="180975" cy="323850"/>
        </a:xfrm>
        <a:prstGeom prst="wedgeEllipseCallout">
          <a:avLst>
            <a:gd name="adj1" fmla="val -44736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.00390625" style="17" bestFit="1" customWidth="1"/>
    <col min="2" max="3" width="2.7109375" style="17" customWidth="1"/>
    <col min="4" max="4" width="16.140625" style="17" customWidth="1"/>
    <col min="5" max="6" width="2.7109375" style="17" customWidth="1"/>
    <col min="7" max="7" width="13.140625" style="17" customWidth="1"/>
    <col min="8" max="9" width="2.7109375" style="17" customWidth="1"/>
    <col min="10" max="10" width="14.421875" style="17" customWidth="1"/>
    <col min="11" max="12" width="2.7109375" style="17" customWidth="1"/>
    <col min="13" max="13" width="15.421875" style="17" bestFit="1" customWidth="1"/>
    <col min="14" max="15" width="2.7109375" style="17" customWidth="1"/>
    <col min="16" max="16" width="14.421875" style="17" customWidth="1"/>
    <col min="17" max="18" width="2.7109375" style="17" customWidth="1"/>
    <col min="19" max="19" width="13.7109375" style="17" customWidth="1"/>
    <col min="20" max="21" width="2.7109375" style="17" customWidth="1"/>
    <col min="22" max="22" width="19.28125" style="17" customWidth="1"/>
    <col min="23" max="16384" width="11.421875" style="17" customWidth="1"/>
  </cols>
  <sheetData>
    <row r="1" ht="12.75">
      <c r="V1" s="28" t="s">
        <v>3</v>
      </c>
    </row>
    <row r="2" ht="12.75">
      <c r="V2" s="37">
        <f>'Income Statement'!B1</f>
        <v>1000</v>
      </c>
    </row>
    <row r="3" ht="12.75">
      <c r="S3" s="28" t="s">
        <v>5</v>
      </c>
    </row>
    <row r="4" ht="12.75">
      <c r="S4" s="37">
        <f>V2-V6</f>
        <v>600</v>
      </c>
    </row>
    <row r="5" spans="16:22" ht="25.5">
      <c r="P5" s="28" t="s">
        <v>11</v>
      </c>
      <c r="V5" s="24" t="s">
        <v>78</v>
      </c>
    </row>
    <row r="6" spans="16:22" ht="12.75">
      <c r="P6" s="38">
        <f>S4-S8</f>
        <v>200</v>
      </c>
      <c r="V6" s="37">
        <f>'Income Statement'!B2</f>
        <v>400</v>
      </c>
    </row>
    <row r="7" spans="13:19" ht="12.75">
      <c r="M7" s="28" t="s">
        <v>12</v>
      </c>
      <c r="S7" s="28" t="s">
        <v>51</v>
      </c>
    </row>
    <row r="8" spans="13:19" ht="12.75">
      <c r="M8" s="37">
        <f>P6*(P10)</f>
        <v>120</v>
      </c>
      <c r="S8" s="38">
        <f>'Income Statement'!B4+'Income Statement'!B5</f>
        <v>400</v>
      </c>
    </row>
    <row r="9" spans="10:16" ht="25.5" customHeight="1">
      <c r="J9" s="28" t="s">
        <v>13</v>
      </c>
      <c r="P9" s="24" t="s">
        <v>80</v>
      </c>
    </row>
    <row r="10" spans="10:16" ht="12.75">
      <c r="J10" s="35">
        <f>M8/M12</f>
        <v>0.12</v>
      </c>
      <c r="P10" s="39">
        <f>1-'Cost of Capital'!M28</f>
        <v>0.6</v>
      </c>
    </row>
    <row r="11" spans="7:13" ht="12.75">
      <c r="G11" s="28" t="s">
        <v>2</v>
      </c>
      <c r="M11" s="28" t="s">
        <v>3</v>
      </c>
    </row>
    <row r="12" spans="7:19" ht="12.75">
      <c r="G12" s="35">
        <f>J10*J14</f>
        <v>0.15</v>
      </c>
      <c r="M12" s="37">
        <f>V2</f>
        <v>1000</v>
      </c>
      <c r="S12" s="28" t="s">
        <v>6</v>
      </c>
    </row>
    <row r="13" spans="2:21" ht="25.5" customHeight="1">
      <c r="B13" s="16"/>
      <c r="C13" s="16"/>
      <c r="D13" s="28" t="s">
        <v>12</v>
      </c>
      <c r="E13" s="16"/>
      <c r="F13" s="16"/>
      <c r="G13" s="40"/>
      <c r="H13" s="16"/>
      <c r="I13" s="16"/>
      <c r="J13" s="24" t="s">
        <v>79</v>
      </c>
      <c r="K13" s="16"/>
      <c r="L13" s="16"/>
      <c r="N13" s="16"/>
      <c r="O13" s="16"/>
      <c r="P13" s="28" t="s">
        <v>4</v>
      </c>
      <c r="Q13" s="16"/>
      <c r="R13" s="16"/>
      <c r="S13" s="37">
        <f>Assets!B12</f>
        <v>600</v>
      </c>
      <c r="T13" s="16"/>
      <c r="U13" s="16"/>
    </row>
    <row r="14" spans="4:16" ht="12.75">
      <c r="D14" s="37">
        <f>G12*G16</f>
        <v>120</v>
      </c>
      <c r="J14" s="37">
        <f>M12/M16</f>
        <v>1.25</v>
      </c>
      <c r="P14" s="37">
        <f>S13+S17</f>
        <v>1000</v>
      </c>
    </row>
    <row r="15" spans="1:22" ht="12.75">
      <c r="A15" s="28" t="s">
        <v>76</v>
      </c>
      <c r="B15" s="21"/>
      <c r="C15" s="21"/>
      <c r="E15" s="21"/>
      <c r="F15" s="21"/>
      <c r="G15" s="28" t="s">
        <v>0</v>
      </c>
      <c r="H15" s="21"/>
      <c r="I15" s="21"/>
      <c r="K15" s="21"/>
      <c r="L15" s="21"/>
      <c r="M15" s="28" t="s">
        <v>0</v>
      </c>
      <c r="N15" s="21"/>
      <c r="O15" s="21"/>
      <c r="Q15" s="21"/>
      <c r="R15" s="21"/>
      <c r="T15" s="21"/>
      <c r="U15" s="21"/>
      <c r="V15" s="41"/>
    </row>
    <row r="16" spans="1:21" ht="12.75">
      <c r="A16" s="37">
        <f>D14-D18</f>
        <v>42.239999999999995</v>
      </c>
      <c r="B16" s="23"/>
      <c r="C16" s="23"/>
      <c r="D16" s="42"/>
      <c r="E16" s="23"/>
      <c r="F16" s="23"/>
      <c r="G16" s="37">
        <f>M16</f>
        <v>800</v>
      </c>
      <c r="H16" s="23"/>
      <c r="I16" s="23"/>
      <c r="K16" s="23"/>
      <c r="L16" s="23"/>
      <c r="M16" s="37">
        <f>P14-P18</f>
        <v>800</v>
      </c>
      <c r="N16" s="23"/>
      <c r="O16" s="23"/>
      <c r="Q16" s="23"/>
      <c r="R16" s="23"/>
      <c r="S16" s="28" t="s">
        <v>7</v>
      </c>
      <c r="T16" s="23"/>
      <c r="U16" s="23"/>
    </row>
    <row r="17" spans="2:21" ht="38.25">
      <c r="B17" s="16"/>
      <c r="C17" s="16"/>
      <c r="D17" s="28" t="s">
        <v>77</v>
      </c>
      <c r="E17" s="16"/>
      <c r="F17" s="16"/>
      <c r="H17" s="16"/>
      <c r="I17" s="16"/>
      <c r="K17" s="16"/>
      <c r="L17" s="16"/>
      <c r="N17" s="16"/>
      <c r="O17" s="16"/>
      <c r="P17" s="24" t="s">
        <v>62</v>
      </c>
      <c r="Q17" s="16"/>
      <c r="R17" s="16"/>
      <c r="S17" s="37">
        <f>Assets!B6</f>
        <v>400</v>
      </c>
      <c r="T17" s="16"/>
      <c r="U17" s="16"/>
    </row>
    <row r="18" spans="4:22" ht="12.75">
      <c r="D18" s="37">
        <f>G16*G20</f>
        <v>77.76</v>
      </c>
      <c r="P18" s="37">
        <f>Assets!B18</f>
        <v>200</v>
      </c>
      <c r="V18" s="41"/>
    </row>
    <row r="19" ht="12.75">
      <c r="G19" s="28" t="s">
        <v>1</v>
      </c>
    </row>
    <row r="20" ht="12.75">
      <c r="G20" s="35">
        <f>'Cost of Capital'!A22</f>
        <v>0.09720000000000001</v>
      </c>
    </row>
    <row r="21" ht="12.75">
      <c r="V21" s="41"/>
    </row>
    <row r="24" spans="1:19" ht="12.75">
      <c r="A24" s="43" t="s">
        <v>87</v>
      </c>
      <c r="S24" s="41"/>
    </row>
    <row r="25" ht="12.75">
      <c r="D25" s="25"/>
    </row>
    <row r="26" spans="4:19" ht="12.75">
      <c r="D26" s="25"/>
      <c r="S26" s="41"/>
    </row>
    <row r="27" ht="12.75">
      <c r="D27" s="25"/>
    </row>
    <row r="28" ht="12.75">
      <c r="D28" s="25"/>
    </row>
    <row r="29" spans="4:19" ht="12.75">
      <c r="D29" s="25"/>
      <c r="S29" s="41"/>
    </row>
    <row r="30" ht="12.75">
      <c r="D30" s="25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workbookViewId="0" topLeftCell="A1">
      <selection activeCell="C31" sqref="C31"/>
    </sheetView>
  </sheetViews>
  <sheetFormatPr defaultColWidth="9.140625" defaultRowHeight="12.75"/>
  <cols>
    <col min="1" max="1" width="6.7109375" style="17" bestFit="1" customWidth="1"/>
    <col min="2" max="3" width="2.7109375" style="17" customWidth="1"/>
    <col min="4" max="4" width="18.140625" style="17" customWidth="1"/>
    <col min="5" max="6" width="2.7109375" style="17" customWidth="1"/>
    <col min="7" max="7" width="23.421875" style="17" customWidth="1"/>
    <col min="8" max="9" width="2.7109375" style="17" customWidth="1"/>
    <col min="10" max="10" width="20.8515625" style="17" customWidth="1"/>
    <col min="11" max="12" width="2.7109375" style="17" customWidth="1"/>
    <col min="13" max="13" width="20.140625" style="17" customWidth="1"/>
    <col min="14" max="15" width="2.7109375" style="17" customWidth="1"/>
    <col min="16" max="16" width="23.8515625" style="17" customWidth="1"/>
    <col min="17" max="17" width="13.28125" style="17" customWidth="1"/>
    <col min="18" max="16384" width="11.421875" style="17" customWidth="1"/>
  </cols>
  <sheetData>
    <row r="1" spans="2:16" ht="16.5" customHeight="1">
      <c r="B1" s="16"/>
      <c r="C1" s="16"/>
      <c r="D1" s="16"/>
      <c r="E1" s="16"/>
      <c r="F1" s="16"/>
      <c r="H1" s="16"/>
      <c r="I1" s="16"/>
      <c r="J1" s="16"/>
      <c r="K1" s="16"/>
      <c r="L1" s="16"/>
      <c r="M1" s="16"/>
      <c r="N1" s="16"/>
      <c r="O1" s="16"/>
      <c r="P1" s="16"/>
    </row>
    <row r="2" spans="2:16" ht="12.75">
      <c r="B2" s="16"/>
      <c r="C2" s="16"/>
      <c r="D2" s="16"/>
      <c r="E2" s="16"/>
      <c r="F2" s="16"/>
      <c r="H2" s="16"/>
      <c r="I2" s="16"/>
      <c r="J2" s="16"/>
      <c r="K2" s="16"/>
      <c r="L2" s="16"/>
      <c r="M2" s="16"/>
      <c r="N2" s="16"/>
      <c r="O2" s="16"/>
      <c r="P2" s="16"/>
    </row>
    <row r="3" ht="12.75">
      <c r="Q3" s="16"/>
    </row>
    <row r="4" ht="12.75">
      <c r="Q4" s="16"/>
    </row>
    <row r="5" ht="12.75">
      <c r="Q5" s="16"/>
    </row>
    <row r="6" ht="12.75">
      <c r="Q6" s="16"/>
    </row>
    <row r="9" spans="2:17" ht="25.5">
      <c r="B9" s="16"/>
      <c r="C9" s="16"/>
      <c r="F9" s="16"/>
      <c r="H9" s="16"/>
      <c r="I9" s="16"/>
      <c r="J9" s="16"/>
      <c r="K9" s="16"/>
      <c r="L9" s="16"/>
      <c r="M9" s="16"/>
      <c r="N9" s="16"/>
      <c r="O9" s="16"/>
      <c r="P9" s="18" t="s">
        <v>67</v>
      </c>
      <c r="Q9" s="16"/>
    </row>
    <row r="10" spans="10:16" ht="12.75">
      <c r="J10" s="16"/>
      <c r="P10" s="19">
        <f>Rate_of_Return_of_a_Market_Index</f>
        <v>0.12</v>
      </c>
    </row>
    <row r="11" spans="2:16" ht="25.5">
      <c r="B11" s="16"/>
      <c r="C11" s="16"/>
      <c r="F11" s="16"/>
      <c r="H11" s="16"/>
      <c r="I11" s="16"/>
      <c r="J11" s="16"/>
      <c r="K11" s="16"/>
      <c r="L11" s="16"/>
      <c r="M11" s="24" t="s">
        <v>66</v>
      </c>
      <c r="N11" s="21"/>
      <c r="O11" s="21"/>
      <c r="P11" s="22"/>
    </row>
    <row r="12" spans="4:17" ht="12.75">
      <c r="D12" s="23"/>
      <c r="J12" s="16"/>
      <c r="M12" s="19">
        <f>P10-P14</f>
        <v>0.04999999999999999</v>
      </c>
      <c r="N12" s="23"/>
      <c r="O12" s="23"/>
      <c r="Q12" s="16"/>
    </row>
    <row r="13" spans="2:16" ht="25.5">
      <c r="B13" s="16"/>
      <c r="C13" s="16"/>
      <c r="D13" s="16"/>
      <c r="E13" s="16"/>
      <c r="F13" s="16"/>
      <c r="H13" s="16"/>
      <c r="I13" s="16"/>
      <c r="J13" s="24" t="s">
        <v>73</v>
      </c>
      <c r="K13" s="21"/>
      <c r="L13" s="21"/>
      <c r="M13" s="16"/>
      <c r="N13" s="16"/>
      <c r="O13" s="16"/>
      <c r="P13" s="20" t="s">
        <v>72</v>
      </c>
    </row>
    <row r="14" spans="2:16" ht="25.5" customHeight="1">
      <c r="B14" s="25"/>
      <c r="C14" s="25"/>
      <c r="J14" s="19">
        <f>M12*M16</f>
        <v>0.05499999999999999</v>
      </c>
      <c r="K14" s="23"/>
      <c r="L14" s="23"/>
      <c r="P14" s="19">
        <v>0.07</v>
      </c>
    </row>
    <row r="15" spans="2:16" ht="12.75">
      <c r="B15" s="21"/>
      <c r="C15" s="26"/>
      <c r="D15" s="27"/>
      <c r="E15" s="16"/>
      <c r="F15" s="16"/>
      <c r="G15" s="28" t="s">
        <v>68</v>
      </c>
      <c r="H15" s="21"/>
      <c r="I15" s="21"/>
      <c r="J15" s="22"/>
      <c r="K15" s="16"/>
      <c r="L15" s="16"/>
      <c r="M15" s="24" t="s">
        <v>65</v>
      </c>
      <c r="N15" s="21"/>
      <c r="O15" s="27"/>
      <c r="P15" s="16"/>
    </row>
    <row r="16" spans="4:15" ht="12.75">
      <c r="D16" s="16"/>
      <c r="G16" s="29">
        <v>0.13</v>
      </c>
      <c r="H16" s="23"/>
      <c r="I16" s="23"/>
      <c r="M16" s="30">
        <v>1.1</v>
      </c>
      <c r="N16" s="26"/>
      <c r="O16" s="16"/>
    </row>
    <row r="17" spans="4:10" ht="25.5">
      <c r="D17" s="24" t="s">
        <v>82</v>
      </c>
      <c r="E17" s="21"/>
      <c r="F17" s="21"/>
      <c r="G17" s="31"/>
      <c r="H17" s="16"/>
      <c r="I17" s="16"/>
      <c r="J17" s="28" t="s">
        <v>72</v>
      </c>
    </row>
    <row r="18" spans="4:13" ht="25.5" customHeight="1">
      <c r="D18" s="32">
        <f>G16*G20</f>
        <v>0.078</v>
      </c>
      <c r="E18" s="23"/>
      <c r="F18" s="23"/>
      <c r="J18" s="29">
        <f>P14</f>
        <v>0.07</v>
      </c>
      <c r="M18" s="36"/>
    </row>
    <row r="19" spans="5:7" ht="38.25">
      <c r="E19" s="16"/>
      <c r="F19" s="16"/>
      <c r="G19" s="24" t="str">
        <f>'Other Input Data'!A6</f>
        <v>Percentage of Total Capital Supplied by Equity</v>
      </c>
    </row>
    <row r="20" ht="12.75">
      <c r="G20" s="29">
        <f>Percentage_of_Total_Capital_Supplied_by_Equity</f>
        <v>0.6</v>
      </c>
    </row>
    <row r="21" spans="1:10" ht="25.5">
      <c r="A21" s="28" t="s">
        <v>1</v>
      </c>
      <c r="G21" s="33"/>
      <c r="J21" s="24" t="s">
        <v>74</v>
      </c>
    </row>
    <row r="22" spans="1:10" ht="12.75">
      <c r="A22" s="34">
        <f>(G20*G16)+(G28*G24)</f>
        <v>0.09720000000000001</v>
      </c>
      <c r="G22" s="33"/>
      <c r="J22" s="29">
        <f>Before_Tax_Cost_of_Debt</f>
        <v>0.08</v>
      </c>
    </row>
    <row r="23" spans="5:13" ht="38.25">
      <c r="E23" s="16"/>
      <c r="F23" s="16"/>
      <c r="G23" s="28" t="s">
        <v>75</v>
      </c>
      <c r="H23" s="21"/>
      <c r="I23" s="21"/>
      <c r="K23" s="16"/>
      <c r="L23" s="16"/>
      <c r="M23" s="24" t="s">
        <v>71</v>
      </c>
    </row>
    <row r="24" spans="7:13" ht="25.5" customHeight="1">
      <c r="G24" s="35">
        <f>J22*(1-M28)</f>
        <v>0.048</v>
      </c>
      <c r="H24" s="23"/>
      <c r="I24" s="23"/>
      <c r="M24" s="29">
        <v>1</v>
      </c>
    </row>
    <row r="25" spans="4:12" ht="25.5" customHeight="1">
      <c r="D25" s="24" t="s">
        <v>83</v>
      </c>
      <c r="E25" s="21"/>
      <c r="F25" s="21"/>
      <c r="H25" s="16"/>
      <c r="I25" s="16"/>
      <c r="J25" s="24" t="s">
        <v>70</v>
      </c>
      <c r="K25" s="21"/>
      <c r="L25" s="21"/>
    </row>
    <row r="26" spans="4:12" ht="25.5" customHeight="1">
      <c r="D26" s="34">
        <f>G24*G28</f>
        <v>0.019200000000000002</v>
      </c>
      <c r="E26" s="23"/>
      <c r="F26" s="23"/>
      <c r="J26" s="29">
        <f>M24-M28</f>
        <v>0.6</v>
      </c>
      <c r="K26" s="23"/>
      <c r="L26" s="23"/>
    </row>
    <row r="27" spans="5:13" ht="25.5">
      <c r="E27" s="16"/>
      <c r="F27" s="16"/>
      <c r="G27" s="24" t="s">
        <v>84</v>
      </c>
      <c r="K27" s="16"/>
      <c r="L27" s="16"/>
      <c r="M27" s="28" t="s">
        <v>69</v>
      </c>
    </row>
    <row r="28" spans="7:13" ht="12.75">
      <c r="G28" s="29">
        <f>Percentage_of_Total_Capital_Supplied_by_Debt</f>
        <v>0.4</v>
      </c>
      <c r="M28" s="29">
        <f>Income_Taxe_Rate</f>
        <v>0.4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0" sqref="B10"/>
    </sheetView>
  </sheetViews>
  <sheetFormatPr defaultColWidth="9.140625" defaultRowHeight="12.75"/>
  <cols>
    <col min="1" max="1" width="29.00390625" style="0" bestFit="1" customWidth="1"/>
    <col min="2" max="16384" width="11.421875" style="0" customWidth="1"/>
  </cols>
  <sheetData>
    <row r="1" spans="1:2" ht="12.75">
      <c r="A1" s="1" t="s">
        <v>3</v>
      </c>
      <c r="B1">
        <f>'Sales &amp; var. cost of goods sold'!H6</f>
        <v>1000</v>
      </c>
    </row>
    <row r="2" spans="1:2" ht="12.75">
      <c r="A2" s="1" t="s">
        <v>15</v>
      </c>
      <c r="B2">
        <f>'Sales &amp; var. cost of goods sold'!H7</f>
        <v>400</v>
      </c>
    </row>
    <row r="3" spans="1:2" ht="12.75">
      <c r="A3" s="1" t="s">
        <v>14</v>
      </c>
      <c r="B3">
        <f>B1-B2</f>
        <v>600</v>
      </c>
    </row>
    <row r="4" spans="1:2" ht="12.75">
      <c r="A4" s="1" t="s">
        <v>16</v>
      </c>
      <c r="B4" s="8">
        <f>Overhead!D15</f>
        <v>100</v>
      </c>
    </row>
    <row r="5" spans="1:2" ht="12.75">
      <c r="A5" s="7" t="s">
        <v>17</v>
      </c>
      <c r="B5">
        <f>Overhead!B15+Overhead!C15</f>
        <v>300</v>
      </c>
    </row>
    <row r="6" spans="1:2" ht="12.75">
      <c r="A6" s="7" t="s">
        <v>19</v>
      </c>
      <c r="B6" s="8">
        <f>B3-B4-B5</f>
        <v>200</v>
      </c>
    </row>
    <row r="7" spans="1:2" ht="12.75">
      <c r="A7" s="1" t="s">
        <v>18</v>
      </c>
      <c r="B7">
        <f>'Cost of Capital'!J22*'Cost of Capital'!G28*'EVA-Value-Driver-Tree'!M16</f>
        <v>25.6</v>
      </c>
    </row>
    <row r="8" spans="1:2" ht="12.75">
      <c r="A8" s="1" t="s">
        <v>20</v>
      </c>
      <c r="B8" s="8">
        <f>B6-B7</f>
        <v>174.4</v>
      </c>
    </row>
    <row r="9" spans="1:2" ht="12.75">
      <c r="A9" s="1" t="s">
        <v>81</v>
      </c>
      <c r="B9" s="8">
        <f>Income_Taxe_Rate*B8</f>
        <v>69.76</v>
      </c>
    </row>
    <row r="10" spans="1:2" ht="12.75">
      <c r="A10" s="1" t="s">
        <v>21</v>
      </c>
      <c r="B10" s="8">
        <f>B8-B9</f>
        <v>104.64</v>
      </c>
    </row>
    <row r="11" ht="12.75">
      <c r="A11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18" sqref="B18"/>
    </sheetView>
  </sheetViews>
  <sheetFormatPr defaultColWidth="9.140625" defaultRowHeight="12.75"/>
  <cols>
    <col min="1" max="1" width="23.7109375" style="0" customWidth="1"/>
    <col min="2" max="16384" width="11.421875" style="0" customWidth="1"/>
  </cols>
  <sheetData>
    <row r="1" ht="12.75">
      <c r="A1" s="1" t="s">
        <v>52</v>
      </c>
    </row>
    <row r="2" spans="1:2" ht="12.75">
      <c r="A2" t="s">
        <v>8</v>
      </c>
      <c r="B2">
        <v>100</v>
      </c>
    </row>
    <row r="3" spans="1:2" ht="12.75">
      <c r="A3" t="s">
        <v>53</v>
      </c>
      <c r="B3">
        <v>100</v>
      </c>
    </row>
    <row r="4" spans="1:2" ht="12.75">
      <c r="A4" t="s">
        <v>54</v>
      </c>
      <c r="B4">
        <v>100</v>
      </c>
    </row>
    <row r="5" spans="1:2" ht="12.75">
      <c r="A5" t="s">
        <v>55</v>
      </c>
      <c r="B5">
        <v>100</v>
      </c>
    </row>
    <row r="6" spans="1:2" s="1" customFormat="1" ht="12.75">
      <c r="A6" s="1" t="s">
        <v>56</v>
      </c>
      <c r="B6" s="1">
        <f>SUM(B2:B5)</f>
        <v>400</v>
      </c>
    </row>
    <row r="8" ht="12.75">
      <c r="A8" s="1" t="s">
        <v>57</v>
      </c>
    </row>
    <row r="9" spans="1:2" ht="12.75">
      <c r="A9" t="s">
        <v>58</v>
      </c>
      <c r="B9">
        <v>100</v>
      </c>
    </row>
    <row r="10" spans="1:2" ht="12.75">
      <c r="A10" t="s">
        <v>59</v>
      </c>
      <c r="B10">
        <v>700</v>
      </c>
    </row>
    <row r="11" spans="1:2" ht="12.75">
      <c r="A11" t="s">
        <v>60</v>
      </c>
      <c r="B11">
        <v>-200</v>
      </c>
    </row>
    <row r="12" spans="1:2" ht="12.75">
      <c r="A12" s="1" t="s">
        <v>61</v>
      </c>
      <c r="B12" s="1">
        <f>SUM(B9:B11)</f>
        <v>600</v>
      </c>
    </row>
    <row r="14" ht="12.75">
      <c r="A14" s="1" t="s">
        <v>64</v>
      </c>
    </row>
    <row r="15" spans="1:2" ht="12.75">
      <c r="A15" t="s">
        <v>63</v>
      </c>
      <c r="B15">
        <v>100</v>
      </c>
    </row>
    <row r="16" spans="1:2" ht="12.75">
      <c r="A16" t="s">
        <v>9</v>
      </c>
      <c r="B16">
        <v>50</v>
      </c>
    </row>
    <row r="17" spans="1:2" ht="12.75">
      <c r="A17" t="s">
        <v>10</v>
      </c>
      <c r="B17">
        <v>50</v>
      </c>
    </row>
    <row r="18" spans="1:2" ht="12.75">
      <c r="A18" s="1" t="s">
        <v>62</v>
      </c>
      <c r="B18" s="1">
        <f>SUM(B15:B17)</f>
        <v>200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E15" sqref="E15"/>
    </sheetView>
  </sheetViews>
  <sheetFormatPr defaultColWidth="9.140625" defaultRowHeight="12.75"/>
  <cols>
    <col min="1" max="1" width="34.7109375" style="1" bestFit="1" customWidth="1"/>
    <col min="2" max="16384" width="11.421875" style="0" customWidth="1"/>
  </cols>
  <sheetData>
    <row r="1" spans="2:8" s="11" customFormat="1" ht="12.75">
      <c r="B1" s="11" t="s">
        <v>43</v>
      </c>
      <c r="C1" s="11" t="s">
        <v>44</v>
      </c>
      <c r="D1" s="11" t="s">
        <v>45</v>
      </c>
      <c r="E1" s="11" t="s">
        <v>46</v>
      </c>
      <c r="F1" s="11" t="s">
        <v>47</v>
      </c>
      <c r="G1" s="11" t="s">
        <v>48</v>
      </c>
      <c r="H1" s="11" t="s">
        <v>25</v>
      </c>
    </row>
    <row r="2" spans="1:8" ht="12.75">
      <c r="A2" s="1" t="s">
        <v>39</v>
      </c>
      <c r="B2">
        <v>9</v>
      </c>
      <c r="C2">
        <v>15</v>
      </c>
      <c r="D2">
        <v>20</v>
      </c>
      <c r="E2">
        <v>30</v>
      </c>
      <c r="F2">
        <v>49</v>
      </c>
      <c r="G2">
        <v>59</v>
      </c>
      <c r="H2">
        <f>SUM(B2:G2)</f>
        <v>182</v>
      </c>
    </row>
    <row r="3" spans="1:7" ht="12.75">
      <c r="A3" s="1" t="s">
        <v>49</v>
      </c>
      <c r="B3">
        <v>5</v>
      </c>
      <c r="C3">
        <v>8</v>
      </c>
      <c r="D3">
        <v>14</v>
      </c>
      <c r="E3">
        <v>10</v>
      </c>
      <c r="F3">
        <v>20</v>
      </c>
      <c r="G3">
        <v>20</v>
      </c>
    </row>
    <row r="4" spans="1:7" ht="12.75">
      <c r="A4" s="1" t="s">
        <v>50</v>
      </c>
      <c r="B4">
        <f aca="true" t="shared" si="0" ref="B4:G4">B2-B3</f>
        <v>4</v>
      </c>
      <c r="C4">
        <f t="shared" si="0"/>
        <v>7</v>
      </c>
      <c r="D4">
        <f t="shared" si="0"/>
        <v>6</v>
      </c>
      <c r="E4">
        <f t="shared" si="0"/>
        <v>20</v>
      </c>
      <c r="F4">
        <f t="shared" si="0"/>
        <v>29</v>
      </c>
      <c r="G4">
        <f t="shared" si="0"/>
        <v>39</v>
      </c>
    </row>
    <row r="5" spans="1:8" ht="12.75">
      <c r="A5" s="1" t="s">
        <v>40</v>
      </c>
      <c r="B5">
        <v>2</v>
      </c>
      <c r="C5">
        <v>3</v>
      </c>
      <c r="D5">
        <v>4</v>
      </c>
      <c r="E5">
        <v>5</v>
      </c>
      <c r="F5">
        <v>6</v>
      </c>
      <c r="G5">
        <v>7</v>
      </c>
      <c r="H5">
        <f>SUM(B5:G5)</f>
        <v>27</v>
      </c>
    </row>
    <row r="6" spans="1:8" ht="12.75">
      <c r="A6" s="1" t="s">
        <v>42</v>
      </c>
      <c r="B6">
        <f aca="true" t="shared" si="1" ref="B6:G6">B5*B2</f>
        <v>18</v>
      </c>
      <c r="C6">
        <f t="shared" si="1"/>
        <v>45</v>
      </c>
      <c r="D6">
        <f t="shared" si="1"/>
        <v>80</v>
      </c>
      <c r="E6">
        <f t="shared" si="1"/>
        <v>150</v>
      </c>
      <c r="F6">
        <f t="shared" si="1"/>
        <v>294</v>
      </c>
      <c r="G6">
        <f t="shared" si="1"/>
        <v>413</v>
      </c>
      <c r="H6">
        <f>SUM(B6:G6)</f>
        <v>1000</v>
      </c>
    </row>
    <row r="7" spans="1:8" ht="12.75">
      <c r="A7" s="1" t="s">
        <v>41</v>
      </c>
      <c r="B7">
        <f aca="true" t="shared" si="2" ref="B7:G7">B5*B3</f>
        <v>10</v>
      </c>
      <c r="C7">
        <f t="shared" si="2"/>
        <v>24</v>
      </c>
      <c r="D7">
        <f t="shared" si="2"/>
        <v>56</v>
      </c>
      <c r="E7">
        <f t="shared" si="2"/>
        <v>50</v>
      </c>
      <c r="F7">
        <f t="shared" si="2"/>
        <v>120</v>
      </c>
      <c r="G7">
        <f t="shared" si="2"/>
        <v>140</v>
      </c>
      <c r="H7">
        <f>SUM(B7:G7)</f>
        <v>400</v>
      </c>
    </row>
    <row r="8" spans="1:8" ht="12.75">
      <c r="A8" s="1" t="s">
        <v>14</v>
      </c>
      <c r="B8">
        <f aca="true" t="shared" si="3" ref="B8:G8">B6-B7</f>
        <v>8</v>
      </c>
      <c r="C8">
        <f t="shared" si="3"/>
        <v>21</v>
      </c>
      <c r="D8">
        <f t="shared" si="3"/>
        <v>24</v>
      </c>
      <c r="E8">
        <f t="shared" si="3"/>
        <v>100</v>
      </c>
      <c r="F8">
        <f t="shared" si="3"/>
        <v>174</v>
      </c>
      <c r="G8">
        <f t="shared" si="3"/>
        <v>273</v>
      </c>
      <c r="H8">
        <f>SUM(B8:G8)</f>
        <v>600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G6" sqref="G6"/>
    </sheetView>
  </sheetViews>
  <sheetFormatPr defaultColWidth="9.140625" defaultRowHeight="12.75"/>
  <cols>
    <col min="1" max="1" width="14.00390625" style="1" bestFit="1" customWidth="1"/>
    <col min="2" max="2" width="17.00390625" style="0" bestFit="1" customWidth="1"/>
    <col min="3" max="3" width="23.8515625" style="0" bestFit="1" customWidth="1"/>
    <col min="4" max="4" width="17.28125" style="0" bestFit="1" customWidth="1"/>
    <col min="5" max="5" width="11.421875" style="1" customWidth="1"/>
    <col min="6" max="16384" width="11.421875" style="0" customWidth="1"/>
  </cols>
  <sheetData>
    <row r="1" spans="2:5" s="11" customFormat="1" ht="12.75">
      <c r="B1" s="11" t="s">
        <v>23</v>
      </c>
      <c r="C1" s="11" t="s">
        <v>24</v>
      </c>
      <c r="D1" s="11" t="s">
        <v>22</v>
      </c>
      <c r="E1" s="11" t="s">
        <v>25</v>
      </c>
    </row>
    <row r="2" spans="1:5" ht="12.75">
      <c r="A2" s="1" t="s">
        <v>26</v>
      </c>
      <c r="B2">
        <v>200</v>
      </c>
      <c r="E2" s="1">
        <f>SUM(B2:D2)</f>
        <v>200</v>
      </c>
    </row>
    <row r="3" spans="1:5" ht="12.75">
      <c r="A3" s="1" t="s">
        <v>27</v>
      </c>
      <c r="C3">
        <v>100</v>
      </c>
      <c r="E3" s="1">
        <f aca="true" t="shared" si="0" ref="E3:E14">SUM(B3:D3)</f>
        <v>100</v>
      </c>
    </row>
    <row r="4" spans="1:5" ht="12.75">
      <c r="A4" s="1" t="s">
        <v>28</v>
      </c>
      <c r="D4" s="8">
        <v>100</v>
      </c>
      <c r="E4" s="9">
        <f t="shared" si="0"/>
        <v>100</v>
      </c>
    </row>
    <row r="5" spans="1:5" ht="12.75">
      <c r="A5" s="1" t="s">
        <v>29</v>
      </c>
      <c r="E5" s="1">
        <f t="shared" si="0"/>
        <v>0</v>
      </c>
    </row>
    <row r="6" spans="1:5" ht="12.75">
      <c r="A6" s="1" t="s">
        <v>30</v>
      </c>
      <c r="E6" s="1">
        <f t="shared" si="0"/>
        <v>0</v>
      </c>
    </row>
    <row r="7" spans="1:5" ht="12.75">
      <c r="A7" s="1" t="s">
        <v>31</v>
      </c>
      <c r="E7" s="1">
        <f t="shared" si="0"/>
        <v>0</v>
      </c>
    </row>
    <row r="8" spans="1:5" ht="12.75">
      <c r="A8" s="1" t="s">
        <v>32</v>
      </c>
      <c r="E8" s="1">
        <f t="shared" si="0"/>
        <v>0</v>
      </c>
    </row>
    <row r="9" spans="1:5" ht="12.75">
      <c r="A9" s="1" t="s">
        <v>33</v>
      </c>
      <c r="E9" s="1">
        <f t="shared" si="0"/>
        <v>0</v>
      </c>
    </row>
    <row r="10" spans="1:5" ht="12.75">
      <c r="A10" s="1" t="s">
        <v>34</v>
      </c>
      <c r="E10" s="1">
        <f t="shared" si="0"/>
        <v>0</v>
      </c>
    </row>
    <row r="11" spans="1:5" ht="12.75">
      <c r="A11" s="1" t="s">
        <v>35</v>
      </c>
      <c r="E11" s="1">
        <f t="shared" si="0"/>
        <v>0</v>
      </c>
    </row>
    <row r="12" spans="1:5" ht="12.75">
      <c r="A12" s="1" t="s">
        <v>36</v>
      </c>
      <c r="E12" s="1">
        <f t="shared" si="0"/>
        <v>0</v>
      </c>
    </row>
    <row r="13" spans="1:5" ht="12.75">
      <c r="A13" s="1" t="s">
        <v>37</v>
      </c>
      <c r="E13" s="1">
        <f t="shared" si="0"/>
        <v>0</v>
      </c>
    </row>
    <row r="14" spans="1:5" ht="12.75">
      <c r="A14" s="1" t="s">
        <v>38</v>
      </c>
      <c r="E14" s="1">
        <f t="shared" si="0"/>
        <v>0</v>
      </c>
    </row>
    <row r="15" spans="1:5" s="1" customFormat="1" ht="12.75">
      <c r="A15" s="1" t="s">
        <v>25</v>
      </c>
      <c r="B15" s="1">
        <f>SUM(B2:B14)</f>
        <v>200</v>
      </c>
      <c r="C15" s="1">
        <f>SUM(C2:C14)</f>
        <v>100</v>
      </c>
      <c r="D15" s="9">
        <f>SUM(D2:D14)</f>
        <v>100</v>
      </c>
      <c r="E15" s="9">
        <f>SUM(E2:E14)</f>
        <v>400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7" sqref="A7"/>
    </sheetView>
  </sheetViews>
  <sheetFormatPr defaultColWidth="9.140625" defaultRowHeight="12.75"/>
  <cols>
    <col min="1" max="1" width="44.28125" style="0" bestFit="1" customWidth="1"/>
    <col min="2" max="16384" width="11.421875" style="0" customWidth="1"/>
  </cols>
  <sheetData>
    <row r="1" spans="1:2" ht="12.75">
      <c r="A1" s="13" t="s">
        <v>69</v>
      </c>
      <c r="B1" s="14">
        <v>0.4</v>
      </c>
    </row>
    <row r="2" spans="1:2" ht="12.75">
      <c r="A2" s="12" t="s">
        <v>67</v>
      </c>
      <c r="B2" s="14">
        <v>0.12</v>
      </c>
    </row>
    <row r="3" spans="1:2" ht="12.75">
      <c r="A3" s="12" t="s">
        <v>72</v>
      </c>
      <c r="B3" s="14">
        <v>0.07</v>
      </c>
    </row>
    <row r="4" spans="1:2" ht="12.75">
      <c r="A4" s="12" t="s">
        <v>65</v>
      </c>
      <c r="B4" s="15">
        <v>1.1</v>
      </c>
    </row>
    <row r="5" spans="1:2" ht="12.75">
      <c r="A5" s="13" t="s">
        <v>74</v>
      </c>
      <c r="B5" s="14">
        <v>0.08</v>
      </c>
    </row>
    <row r="6" spans="1:2" ht="12.75">
      <c r="A6" s="13" t="s">
        <v>85</v>
      </c>
      <c r="B6" s="14">
        <v>0.6</v>
      </c>
    </row>
    <row r="7" spans="1:2" ht="12.75">
      <c r="A7" s="13" t="s">
        <v>86</v>
      </c>
      <c r="B7" s="14">
        <v>0.4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5"/>
  <sheetViews>
    <sheetView workbookViewId="0" topLeftCell="A1">
      <selection activeCell="G19" sqref="G19"/>
    </sheetView>
  </sheetViews>
  <sheetFormatPr defaultColWidth="9.140625" defaultRowHeight="12.75"/>
  <cols>
    <col min="1" max="1" width="43.00390625" style="1" bestFit="1" customWidth="1"/>
    <col min="2" max="16384" width="11.421875" style="0" customWidth="1"/>
  </cols>
  <sheetData>
    <row r="3" spans="1:3" s="1" customFormat="1" ht="12.75">
      <c r="A3" s="1" t="s">
        <v>0</v>
      </c>
      <c r="B3" s="3">
        <v>0</v>
      </c>
      <c r="C3" s="3">
        <f>'EVA-Value-Driver-Tree'!M16</f>
        <v>800</v>
      </c>
    </row>
    <row r="4" spans="1:4" ht="12.75">
      <c r="A4" s="1" t="s">
        <v>1</v>
      </c>
      <c r="B4" s="4">
        <f>'Cost of Capital'!A22</f>
        <v>0.09720000000000001</v>
      </c>
      <c r="C4" s="4">
        <f>B4</f>
        <v>0.09720000000000001</v>
      </c>
      <c r="D4" s="2">
        <f>C4*C3</f>
        <v>77.76</v>
      </c>
    </row>
    <row r="5" spans="1:4" ht="12.75">
      <c r="A5" s="1" t="s">
        <v>2</v>
      </c>
      <c r="B5" s="4">
        <f>'EVA-Value-Driver-Tree'!G12</f>
        <v>0.15</v>
      </c>
      <c r="C5" s="4">
        <f>B5</f>
        <v>0.15</v>
      </c>
      <c r="D5" s="2">
        <f>C5*C3</f>
        <v>120</v>
      </c>
    </row>
    <row r="6" spans="2:3" ht="12.75">
      <c r="B6" s="5">
        <f>C3</f>
        <v>800</v>
      </c>
      <c r="C6" s="4">
        <v>0</v>
      </c>
    </row>
    <row r="7" spans="2:3" ht="12.75">
      <c r="B7" s="5">
        <f>C3</f>
        <v>800</v>
      </c>
      <c r="C7" s="6">
        <f>C5</f>
        <v>0.15</v>
      </c>
    </row>
    <row r="8" spans="2:3" ht="12.75">
      <c r="B8" s="5">
        <f>C3</f>
        <v>800</v>
      </c>
      <c r="C8" s="6">
        <v>0</v>
      </c>
    </row>
    <row r="9" spans="2:3" ht="12.75">
      <c r="B9" s="5">
        <f>C3</f>
        <v>800</v>
      </c>
      <c r="C9" s="6">
        <f>C4</f>
        <v>0.09720000000000001</v>
      </c>
    </row>
    <row r="11" ht="12.75">
      <c r="A11" s="1" t="str">
        <f>" Operating Profit = "&amp;D5</f>
        <v> Operating Profit = 120</v>
      </c>
    </row>
    <row r="12" ht="12.75">
      <c r="A12" s="1" t="str">
        <f>" Cost of Capital="&amp;D4</f>
        <v> Cost of Capital=77.76</v>
      </c>
    </row>
    <row r="13" ht="12.75">
      <c r="A13" s="1" t="str">
        <f>"Operating Profit - Cost of Capital = EVA = "&amp;D5-D4</f>
        <v>Operating Profit - Cost of Capital = EVA = 42.24</v>
      </c>
    </row>
    <row r="14" ht="12.75">
      <c r="A14" s="10" t="str">
        <f>" RONA "&amp;C5*100&amp;" %"</f>
        <v> RONA 15 %</v>
      </c>
    </row>
    <row r="15" ht="12.75">
      <c r="A15" s="10" t="str">
        <f>" WACC "&amp;C4*100&amp;" %"</f>
        <v> WACC 9.72 %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Controller Akademie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Grotheer</dc:creator>
  <cp:keywords/>
  <dc:description/>
  <cp:lastModifiedBy>Matt Evans</cp:lastModifiedBy>
  <cp:lastPrinted>2001-12-14T22:33:19Z</cp:lastPrinted>
  <dcterms:created xsi:type="dcterms:W3CDTF">2001-06-11T14:09:39Z</dcterms:created>
  <dcterms:modified xsi:type="dcterms:W3CDTF">2008-11-20T00:12:48Z</dcterms:modified>
  <cp:category/>
  <cp:version/>
  <cp:contentType/>
  <cp:contentStatus/>
</cp:coreProperties>
</file>