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tabRatio="953" activeTab="0"/>
  </bookViews>
  <sheets>
    <sheet name="Main Menu" sheetId="1" r:id="rId1"/>
    <sheet name="1 - Chart of Accounts" sheetId="2" r:id="rId2"/>
    <sheet name="2 - Transactions" sheetId="3" r:id="rId3"/>
    <sheet name="3- Ledger Accounts" sheetId="4" r:id="rId4"/>
    <sheet name="4 - Trial Balance" sheetId="5" r:id="rId5"/>
    <sheet name="5 - Financial Statements" sheetId="6" r:id="rId6"/>
    <sheet name="6 - Reconcile Cash" sheetId="7" r:id="rId7"/>
    <sheet name="7 - Control Inventory" sheetId="8" r:id="rId8"/>
    <sheet name="8 - Depreciation Schedules" sheetId="9" r:id="rId9"/>
    <sheet name="9 - Cost Acctg Example" sheetId="10" r:id="rId10"/>
    <sheet name="10 - Classifications" sheetId="11" r:id="rId11"/>
  </sheets>
  <definedNames>
    <definedName name="_xlnm.Print_Area" localSheetId="2">'2 - Transactions'!$A$8:$K$49</definedName>
  </definedNames>
  <calcPr fullCalcOnLoad="1"/>
</workbook>
</file>

<file path=xl/comments10.xml><?xml version="1.0" encoding="utf-8"?>
<comments xmlns="http://schemas.openxmlformats.org/spreadsheetml/2006/main">
  <authors>
    <author>Authorized User</author>
  </authors>
  <commentList>
    <comment ref="G49" authorId="0">
      <text>
        <r>
          <rPr>
            <sz val="8"/>
            <rFont val="Tahoma"/>
            <family val="2"/>
          </rPr>
          <t xml:space="preserve">The actual rate paid is higher than the standard rate. This results in an unfavorable materials price variance. </t>
        </r>
      </text>
    </comment>
    <comment ref="G55" authorId="0">
      <text>
        <r>
          <rPr>
            <sz val="8"/>
            <rFont val="Tahoma"/>
            <family val="2"/>
          </rPr>
          <t xml:space="preserve">The actual materials used is greater than the standard materials planned. This results in an unfavorable materials usage variance. </t>
        </r>
      </text>
    </comment>
    <comment ref="G62" authorId="0">
      <text>
        <r>
          <rPr>
            <sz val="8"/>
            <rFont val="Tahoma"/>
            <family val="2"/>
          </rPr>
          <t xml:space="preserve">The actual rate paid is higher than the standard rate. This results in an unfavorable labor rate variance. </t>
        </r>
      </text>
    </comment>
    <comment ref="G68" authorId="0">
      <text>
        <r>
          <rPr>
            <sz val="8"/>
            <rFont val="Tahoma"/>
            <family val="2"/>
          </rPr>
          <t xml:space="preserve">The actual hours used is greater than the standard hours planned. This results in an unfavorable labor efficiency / usage variance. </t>
        </r>
      </text>
    </comment>
    <comment ref="G74" authorId="0">
      <text>
        <r>
          <rPr>
            <sz val="8"/>
            <rFont val="Tahoma"/>
            <family val="2"/>
          </rPr>
          <t xml:space="preserve">The total actual overhead is higher than the total budgeted overhead. This results in an unfavorable overhead spending variance. </t>
        </r>
      </text>
    </comment>
    <comment ref="G79" authorId="0">
      <text>
        <r>
          <rPr>
            <sz val="8"/>
            <rFont val="Tahoma"/>
            <family val="2"/>
          </rPr>
          <t xml:space="preserve">The total budgeted overhead per actual hours is higher than the total budgeted overhead at standard hours. This results in an unfavorable overhead efficiency variance. </t>
        </r>
      </text>
    </comment>
    <comment ref="G84" authorId="0">
      <text>
        <r>
          <rPr>
            <sz val="8"/>
            <rFont val="Tahoma"/>
            <family val="2"/>
          </rPr>
          <t xml:space="preserve">The total budgeted overhead at standard  hours is higher than the overhead applied. This results in an unfavorable overhead volume variance. </t>
        </r>
      </text>
    </comment>
  </commentList>
</comments>
</file>

<file path=xl/comments7.xml><?xml version="1.0" encoding="utf-8"?>
<comments xmlns="http://schemas.openxmlformats.org/spreadsheetml/2006/main">
  <authors>
    <author>Authorized User</author>
  </authors>
  <commentList>
    <comment ref="H11" authorId="0">
      <text>
        <r>
          <rPr>
            <sz val="8"/>
            <rFont val="Tahoma"/>
            <family val="2"/>
          </rPr>
          <t xml:space="preserve">This is the ending balance per the Bank Statement. </t>
        </r>
      </text>
    </comment>
    <comment ref="H34" authorId="0">
      <text>
        <r>
          <rPr>
            <sz val="8"/>
            <rFont val="Tahoma"/>
            <family val="2"/>
          </rPr>
          <t>This is the ending balance in the cash account per your accounting records and/or the Balance Sheet</t>
        </r>
      </text>
    </comment>
  </commentList>
</comments>
</file>

<file path=xl/comments8.xml><?xml version="1.0" encoding="utf-8"?>
<comments xmlns="http://schemas.openxmlformats.org/spreadsheetml/2006/main">
  <authors>
    <author>Authorized User</author>
  </authors>
  <commentList>
    <comment ref="C12" authorId="0">
      <text>
        <r>
          <rPr>
            <sz val="8"/>
            <rFont val="Tahoma"/>
            <family val="2"/>
          </rPr>
          <t xml:space="preserve">Price for units purchased is the cost we paid to acquire the inventory from suppliers for Product A. 
</t>
        </r>
      </text>
    </comment>
    <comment ref="F8" authorId="0">
      <text>
        <r>
          <rPr>
            <sz val="8"/>
            <rFont val="Tahoma"/>
            <family val="2"/>
          </rPr>
          <t>Unit sales price to customers for Product B</t>
        </r>
      </text>
    </comment>
    <comment ref="E8" authorId="0">
      <text>
        <r>
          <rPr>
            <sz val="8"/>
            <rFont val="Tahoma"/>
            <family val="2"/>
          </rPr>
          <t>Unit sales price to customers for Product A</t>
        </r>
      </text>
    </comment>
    <comment ref="D12" authorId="0">
      <text>
        <r>
          <rPr>
            <sz val="8"/>
            <rFont val="Tahoma"/>
            <family val="2"/>
          </rPr>
          <t xml:space="preserve">Price for units purchased is the cost we paid to acquire the inventory from suppliers for Product B. </t>
        </r>
      </text>
    </comment>
  </commentList>
</comments>
</file>

<file path=xl/sharedStrings.xml><?xml version="1.0" encoding="utf-8"?>
<sst xmlns="http://schemas.openxmlformats.org/spreadsheetml/2006/main" count="1192" uniqueCount="501">
  <si>
    <t>All businesses must have a centralized system of general ledger accounts to facilitate accounting. Everytime you generate</t>
  </si>
  <si>
    <t>a transaction, you will need to post both a debit and credit to two or more general ledger accounts. You must be in balance</t>
  </si>
  <si>
    <t>at all times; i.e. the sum of your debit entries should equal the sum of your credit entries. Collectively, all general ledger</t>
  </si>
  <si>
    <t xml:space="preserve">accounts and all of the entries that get posted provide us with a working trial balance. </t>
  </si>
  <si>
    <t>This worksheet sequentially lists out some transactions that we need to process. Transactions are posted</t>
  </si>
  <si>
    <t xml:space="preserve">to general ledger accounts - see the tab titled Ledger Accounts. </t>
  </si>
  <si>
    <t>Transactions - Examples of common transactions that require accounting within a business</t>
  </si>
  <si>
    <t>Trial Balance - Compiles all transactions to reflect changes in the ledger balances</t>
  </si>
  <si>
    <t>Ledger Accounts - Complete set of accounts to capture all transactions during the accounting period</t>
  </si>
  <si>
    <t>Financial Statements - Final output from accounting is to generate financial statements</t>
  </si>
  <si>
    <t>Accounting Example - Ledger Accounts</t>
  </si>
  <si>
    <t>Date</t>
  </si>
  <si>
    <t xml:space="preserve"> </t>
  </si>
  <si>
    <t>Entry</t>
  </si>
  <si>
    <t>Debit</t>
  </si>
  <si>
    <t>Credit</t>
  </si>
  <si>
    <t>Cash</t>
  </si>
  <si>
    <t>Account Title</t>
  </si>
  <si>
    <t>Capital - William Sutton</t>
  </si>
  <si>
    <t>Entry 1 - Owner invests his own money to get the business started on March 5, 2008 in the amount of $ 50,000.00</t>
  </si>
  <si>
    <t>Accounts Payable</t>
  </si>
  <si>
    <t>Accounting Example - Trial Balance</t>
  </si>
  <si>
    <t>Accounting Example - Financial Statements</t>
  </si>
  <si>
    <t>Opening Balance</t>
  </si>
  <si>
    <t>Closing Balance</t>
  </si>
  <si>
    <t>Entry Ref</t>
  </si>
  <si>
    <t>Entry 2 - The business orders some office furniture on March 15, 2008 in the amount of $ 6,104.50</t>
  </si>
  <si>
    <t>Furniture and Fixtures</t>
  </si>
  <si>
    <t>Entry 3 - The business purchases some office supplies on March 15, 2008 in the amount of $ 680.90</t>
  </si>
  <si>
    <t>Office Supplies Expense</t>
  </si>
  <si>
    <t xml:space="preserve">Entry 4 - The business purchases 1,000 units of inventory for resale to customers at a unit cost of $ 11.00 </t>
  </si>
  <si>
    <t>Inventory</t>
  </si>
  <si>
    <t>Everytime we close out an accounting period, we will pull off a Trail Balance to see what our balances are in each general</t>
  </si>
  <si>
    <t>ledger account. This provides us with a rough, unadjusted working balance of all accounts. However, we need to make some</t>
  </si>
  <si>
    <t>Accounting Example - Transactions (Journal Entries)</t>
  </si>
  <si>
    <t>Cash (Account No. 1001)</t>
  </si>
  <si>
    <t>Entry 5 - The business acquires a warehouse facility to store the inventory. The warehouse facility costs $ 55,000. Cash is</t>
  </si>
  <si>
    <t>paid for $ 3,500 with a Mortgage for the balance. The closing takes place on March 22, 2008.</t>
  </si>
  <si>
    <t>Warehouse Facility</t>
  </si>
  <si>
    <t>Mortgage Payable</t>
  </si>
  <si>
    <t>Entry 6 - 20 units of inventory are sold to a customer at a sales price of $ 35.00 per unit. The customer will pay for the</t>
  </si>
  <si>
    <t>units in 20 days from the date of sale which is March 28, 2008.</t>
  </si>
  <si>
    <t>Accounts Receivable</t>
  </si>
  <si>
    <t>Sales Revenue</t>
  </si>
  <si>
    <t xml:space="preserve">   20 units x $ 35.00 per unit</t>
  </si>
  <si>
    <t xml:space="preserve">   20 units x $ 11.00 per unit</t>
  </si>
  <si>
    <t>Entry 7 - 100 units of inventory are sold to a customer for cash on April 4, 2008. The sales price was $ 33.00 per unit.</t>
  </si>
  <si>
    <t>Entry 8 - The outstanding Accounts Payable is paid on April 12, 2008 (see Entry No. 2)</t>
  </si>
  <si>
    <t xml:space="preserve">  100 units x $ 33.00 per unit</t>
  </si>
  <si>
    <t xml:space="preserve">  100 units x $ 11.00 per unit</t>
  </si>
  <si>
    <t>Entry 9 - The outstanding Accounts Receivable is paid by the customer on April 17, 2008 (see Entry No. 6)</t>
  </si>
  <si>
    <t>Accounts Receivable (Account No. 1002)</t>
  </si>
  <si>
    <t>Inventory (Account No. 1003)</t>
  </si>
  <si>
    <t>Furniture and Fixtures (Account No. 1004)</t>
  </si>
  <si>
    <t>Warehouse Facility (Account No. 1101)</t>
  </si>
  <si>
    <t>Accounts Payable (Account No. 2001)</t>
  </si>
  <si>
    <t>Capital Account - William Sutton (Account No. 3101)</t>
  </si>
  <si>
    <t>Office Supply Expense (Account No. 4002)</t>
  </si>
  <si>
    <t>Depreciation Expense</t>
  </si>
  <si>
    <t>Accumulated Depreciation</t>
  </si>
  <si>
    <t>Accumulated Depreciation (Account 1102)</t>
  </si>
  <si>
    <t>Total</t>
  </si>
  <si>
    <t>Account</t>
  </si>
  <si>
    <t>Number</t>
  </si>
  <si>
    <t xml:space="preserve">Debit </t>
  </si>
  <si>
    <t>Furniture &amp; Fixtures</t>
  </si>
  <si>
    <t>Capital Account</t>
  </si>
  <si>
    <t>Retained Earnings</t>
  </si>
  <si>
    <t xml:space="preserve">        Adjusting Entries</t>
  </si>
  <si>
    <t xml:space="preserve">            (see below)</t>
  </si>
  <si>
    <t>Ref</t>
  </si>
  <si>
    <t>ADJ01</t>
  </si>
  <si>
    <t>adjusting entries since we must do "accrual" accounting. Once you have closing balances, you are ready to pull off your financial statements.</t>
  </si>
  <si>
    <t>Sub Total - Assets</t>
  </si>
  <si>
    <t>Sub Total - Liab + Equity</t>
  </si>
  <si>
    <t>Sub Total - Revenues</t>
  </si>
  <si>
    <t>Sub Total - Expenses</t>
  </si>
  <si>
    <t>TOTAL - All Debits and Credits</t>
  </si>
  <si>
    <t>Adjusting Entry No. 1 - Depreciation for the month of April 2008 should be accrued on the Warehouse Facility. The cost of</t>
  </si>
  <si>
    <t>the Warehouse Facility was $ 55,000.00. The asset is depreciated over a useful life of 10 years with no salvage</t>
  </si>
  <si>
    <t>value using the straight line method of depreciation. A full year of depreciation would be $ 5,500 or $ 55,000 / 10.</t>
  </si>
  <si>
    <t>We will accrue only 1 month or 1/12 x $ 5,500.</t>
  </si>
  <si>
    <t>Retained Earnings account. This is usually done through an Income Summary account.</t>
  </si>
  <si>
    <t>NOTE: Once you have closed out the Income Statement through the Income Summary Account, you are ready</t>
  </si>
  <si>
    <t xml:space="preserve">to start posting new transactions for the next reporting cycle. </t>
  </si>
  <si>
    <t>ADJ02</t>
  </si>
  <si>
    <t>Sales Revenues</t>
  </si>
  <si>
    <t>Income Summary</t>
  </si>
  <si>
    <t>After you have adjusted the Trial Balance, you are ready to generate a set of financial statements.</t>
  </si>
  <si>
    <t>Balance Sheet</t>
  </si>
  <si>
    <t>Total Assets</t>
  </si>
  <si>
    <t>Total Liabilities</t>
  </si>
  <si>
    <t>Total Equity</t>
  </si>
  <si>
    <t>Income Statement</t>
  </si>
  <si>
    <t>Total Revenues</t>
  </si>
  <si>
    <t>Cost of Goods Sold</t>
  </si>
  <si>
    <t>Rent Expense</t>
  </si>
  <si>
    <t>Insurance Expense</t>
  </si>
  <si>
    <t>Interest Expense</t>
  </si>
  <si>
    <t>Tax Expense</t>
  </si>
  <si>
    <t>Total Expenses</t>
  </si>
  <si>
    <t>Cost of Goods Sold (Account No. 4001)</t>
  </si>
  <si>
    <t>Sales Revenue (Account No. 5001)</t>
  </si>
  <si>
    <t>Income Summary Account</t>
  </si>
  <si>
    <t xml:space="preserve">             April 30, 2008</t>
  </si>
  <si>
    <t>ADJ03</t>
  </si>
  <si>
    <t xml:space="preserve">    Unadjusted Trial Balance</t>
  </si>
  <si>
    <t xml:space="preserve">       Adjusted Trial Balance</t>
  </si>
  <si>
    <t xml:space="preserve">         Income Statement</t>
  </si>
  <si>
    <t xml:space="preserve">       Inception thru 4-30-08</t>
  </si>
  <si>
    <t xml:space="preserve">              Balance Sheet</t>
  </si>
  <si>
    <t xml:space="preserve">           as of April 30, 2008</t>
  </si>
  <si>
    <t xml:space="preserve">           April 30, 2008</t>
  </si>
  <si>
    <t>NOTE: Once we have posted all of our accrual entries, we can generate an Income Statement</t>
  </si>
  <si>
    <t>Accrual Entries to Trial Balance</t>
  </si>
  <si>
    <t>Closing Entry for the period ending April 30, 2008</t>
  </si>
  <si>
    <t>Adjusting Entry No. 2 - Accrued interest on mortgage that will be paid in April 2008. The outstanding principal of the mortgage is</t>
  </si>
  <si>
    <t>Monthly Rate</t>
  </si>
  <si>
    <t>Months</t>
  </si>
  <si>
    <t>(10 years x 12 months)</t>
  </si>
  <si>
    <t>(6.5% divided by 12)</t>
  </si>
  <si>
    <t>Loan Amount</t>
  </si>
  <si>
    <t>Monthly Payment &gt;</t>
  </si>
  <si>
    <t>Payment No</t>
  </si>
  <si>
    <t>(payment number)</t>
  </si>
  <si>
    <t>Interest Payment &gt;</t>
  </si>
  <si>
    <t>Principal Payment &gt;</t>
  </si>
  <si>
    <t>Reclassify a portion of the longterm mortgage payable as current:</t>
  </si>
  <si>
    <t>Mortgage Payable - Current</t>
  </si>
  <si>
    <t>Accrue interest expense for April 2008:</t>
  </si>
  <si>
    <t>$ 51,500 with interest payable monthly at an annual rate of 6.5% over a 10 year period. You can use the financial</t>
  </si>
  <si>
    <t>functions in Excel to calculate the monthly payment:</t>
  </si>
  <si>
    <t>Mortgage Payable - Current (Account No. 2002)</t>
  </si>
  <si>
    <t>Mortgage Payable (Account No. 2101)</t>
  </si>
  <si>
    <t>Retained Earnings (Account No. 3001)</t>
  </si>
  <si>
    <t>Depreciation Expense (Account No. 4003)</t>
  </si>
  <si>
    <t>Interest Expense (Account No. 4004)</t>
  </si>
  <si>
    <t>Income Summary Account (Account No. 6001)</t>
  </si>
  <si>
    <t>Profit</t>
  </si>
  <si>
    <t>Loss</t>
  </si>
  <si>
    <t xml:space="preserve">       Closing Entry ADJ03</t>
  </si>
  <si>
    <t>For the Period: Inception through April 30, 2008</t>
  </si>
  <si>
    <t xml:space="preserve">                        Income Statement</t>
  </si>
  <si>
    <t>Revenues</t>
  </si>
  <si>
    <t>Expenses</t>
  </si>
  <si>
    <t>Office Supply Expense</t>
  </si>
  <si>
    <t>Net Income</t>
  </si>
  <si>
    <t xml:space="preserve">                         Balance Sheet</t>
  </si>
  <si>
    <t xml:space="preserve">                      As of April 30, 2008</t>
  </si>
  <si>
    <t>Assets</t>
  </si>
  <si>
    <t xml:space="preserve">      Sutton Supply Company</t>
  </si>
  <si>
    <t xml:space="preserve">   Sutton Supply Company</t>
  </si>
  <si>
    <t>Bank Reconciliation</t>
  </si>
  <si>
    <t>Bank Statement:</t>
  </si>
  <si>
    <t>Chart of Accounts - Listing of general ledger accounts for posting accounting entries</t>
  </si>
  <si>
    <t>Accounting Example - Chart of Accounts</t>
  </si>
  <si>
    <t>We need to setup a Chart of Accounts in order to do accounting. You need to establish an account for all assets, liabilities,</t>
  </si>
  <si>
    <t xml:space="preserve">equity, revenue and expenses that you anticipate in running your business. </t>
  </si>
  <si>
    <t>Title</t>
  </si>
  <si>
    <t>Description</t>
  </si>
  <si>
    <t>Account for all products the business plans to sell to customers</t>
  </si>
  <si>
    <t xml:space="preserve">Account for all money owed by customers </t>
  </si>
  <si>
    <t>Account for the cash on hand at the bank</t>
  </si>
  <si>
    <t>Account for all depreciation entries associated with the warehouse facility</t>
  </si>
  <si>
    <t>Account for amounts the company must pay within the current year</t>
  </si>
  <si>
    <t>Account for the current portion of the mortgage payable that must be paid</t>
  </si>
  <si>
    <t>Account for the long-term outstanding balance of the mortgage that will be paid</t>
  </si>
  <si>
    <t>Account for the investments and withdrawals of money by the business owner</t>
  </si>
  <si>
    <t>Account for the accumulated profits and losses of the business</t>
  </si>
  <si>
    <t>Account for all costs of inventory as it is sold to customers</t>
  </si>
  <si>
    <t xml:space="preserve">Account for office supplies that are consumed </t>
  </si>
  <si>
    <t>Account for the costs of the warehouse facility that is expensed</t>
  </si>
  <si>
    <t>Account for the interest that must be paid on the mortgage</t>
  </si>
  <si>
    <t>Account for state and federal taxes that must be paid on taxable income</t>
  </si>
  <si>
    <t>Account for all sales revenues from customers</t>
  </si>
  <si>
    <t>Clearing account to close out the Income Statement accounts</t>
  </si>
  <si>
    <t xml:space="preserve">Account for office furniture, copy machines and fixtures </t>
  </si>
  <si>
    <t xml:space="preserve">Account for the acquisition and sale of physical storage facilities </t>
  </si>
  <si>
    <t>Accounting Example:</t>
  </si>
  <si>
    <t>Main Menu</t>
  </si>
  <si>
    <t>Important Controls:</t>
  </si>
  <si>
    <t>Reconciling the Cash Account to the Bank Statement</t>
  </si>
  <si>
    <t>Control over the movement and costing of Inventory</t>
  </si>
  <si>
    <t>Example - Reconciling the Cash Account</t>
  </si>
  <si>
    <t>An important internal control within accounting is to reconcile your cash account on a monthly basis to</t>
  </si>
  <si>
    <t xml:space="preserve">the bank statement. </t>
  </si>
  <si>
    <t>Balance per statement</t>
  </si>
  <si>
    <t>Add</t>
  </si>
  <si>
    <t>Bank Error</t>
  </si>
  <si>
    <t>Deduct</t>
  </si>
  <si>
    <t>Outstanding Check</t>
  </si>
  <si>
    <t xml:space="preserve">Deposit in Transit </t>
  </si>
  <si>
    <t>Other</t>
  </si>
  <si>
    <t>Total Additions</t>
  </si>
  <si>
    <t>Total Deductions</t>
  </si>
  <si>
    <t>Adjusted balance per reconciliation</t>
  </si>
  <si>
    <t xml:space="preserve">As of </t>
  </si>
  <si>
    <t>Cash Account (General Ledger):</t>
  </si>
  <si>
    <t>Balance per accounting records</t>
  </si>
  <si>
    <t>Interest earned on bank balance</t>
  </si>
  <si>
    <t>Accounting error</t>
  </si>
  <si>
    <t xml:space="preserve">Bank Charge </t>
  </si>
  <si>
    <t>The Bank Statement and Cash Account should agree &gt;</t>
  </si>
  <si>
    <t>Classification of Accounts</t>
  </si>
  <si>
    <t>Classification</t>
  </si>
  <si>
    <t xml:space="preserve">Normal </t>
  </si>
  <si>
    <t>Balance</t>
  </si>
  <si>
    <t>Report account balance</t>
  </si>
  <si>
    <t>Here is a more complete listing of how you should classify different accounts used in accounting (alphabetical order by title)</t>
  </si>
  <si>
    <t>Accumulated Amortization</t>
  </si>
  <si>
    <t>Advertising Expense</t>
  </si>
  <si>
    <t>Allowance for Doubtful Accounts</t>
  </si>
  <si>
    <t>Amortization Expense</t>
  </si>
  <si>
    <t>Bonds Payable</t>
  </si>
  <si>
    <t>Building</t>
  </si>
  <si>
    <t>Cash Dividends Payable</t>
  </si>
  <si>
    <t>Common Stock</t>
  </si>
  <si>
    <t>Deferred Income Tax Payable</t>
  </si>
  <si>
    <t>Discount on Bonds Payable</t>
  </si>
  <si>
    <t>Dividend Revenue</t>
  </si>
  <si>
    <t>Donated Capital</t>
  </si>
  <si>
    <t>Equipment</t>
  </si>
  <si>
    <t>Exchange Gain</t>
  </si>
  <si>
    <t>Exchange Loss</t>
  </si>
  <si>
    <t>in the following statement</t>
  </si>
  <si>
    <t>Factory Overhead - Overapplied</t>
  </si>
  <si>
    <t>Factory Overhead - Underapplied</t>
  </si>
  <si>
    <t>Federal Income Tax Payable</t>
  </si>
  <si>
    <t>Finished Goods</t>
  </si>
  <si>
    <t>Gain on Disposal of Fixed Assets</t>
  </si>
  <si>
    <t>Goodwill</t>
  </si>
  <si>
    <t>Income Tax Expense</t>
  </si>
  <si>
    <t>Income Tax Payable</t>
  </si>
  <si>
    <t>Insurance Payable</t>
  </si>
  <si>
    <t>Interest Receivable</t>
  </si>
  <si>
    <t>Interest Payable</t>
  </si>
  <si>
    <t>Interest Revenue</t>
  </si>
  <si>
    <t>Investment in Stock</t>
  </si>
  <si>
    <t>Land</t>
  </si>
  <si>
    <t>Loss on Disposal of Fixed Asset</t>
  </si>
  <si>
    <t>Loss on Sale of Investments</t>
  </si>
  <si>
    <t>Gain on Sale of Investments</t>
  </si>
  <si>
    <t>Marketable Securities</t>
  </si>
  <si>
    <t>Materials</t>
  </si>
  <si>
    <t>Merchandise Inventory</t>
  </si>
  <si>
    <t>Notes Payable</t>
  </si>
  <si>
    <t>Notes Receivable</t>
  </si>
  <si>
    <t>Organizational Costs</t>
  </si>
  <si>
    <t>Patents</t>
  </si>
  <si>
    <t>Paid in Capital in Excess of Par</t>
  </si>
  <si>
    <t>Payroll Tax Expense</t>
  </si>
  <si>
    <t>Pension Expense</t>
  </si>
  <si>
    <t>Petty Cash</t>
  </si>
  <si>
    <t>Premium on Bonds Payable</t>
  </si>
  <si>
    <t>Prepaid Insurance</t>
  </si>
  <si>
    <t>Prepaid Rent</t>
  </si>
  <si>
    <t>Preferred Stock</t>
  </si>
  <si>
    <t>Purchases</t>
  </si>
  <si>
    <t>Purchase Discounts</t>
  </si>
  <si>
    <t>Salaries Expense</t>
  </si>
  <si>
    <t>Salaries Payable</t>
  </si>
  <si>
    <t>Sales</t>
  </si>
  <si>
    <t>Sales Discounts</t>
  </si>
  <si>
    <t>Sales Returns and Allowances</t>
  </si>
  <si>
    <t>Sales Tax Payable</t>
  </si>
  <si>
    <t>Sinking Fund Cash</t>
  </si>
  <si>
    <t>Stock Dividends</t>
  </si>
  <si>
    <t>Supplies</t>
  </si>
  <si>
    <t>Supplies Expense</t>
  </si>
  <si>
    <t>Treasury Stock</t>
  </si>
  <si>
    <t>Uncollectable Accounts Expense</t>
  </si>
  <si>
    <t>Utilities Expense</t>
  </si>
  <si>
    <t xml:space="preserve">Work in Progress </t>
  </si>
  <si>
    <t>Current Liability</t>
  </si>
  <si>
    <t>Current Asset</t>
  </si>
  <si>
    <t>Fixed Asset</t>
  </si>
  <si>
    <t>Operating Expense</t>
  </si>
  <si>
    <t>Contra to Accounts Receivable</t>
  </si>
  <si>
    <t>Contra to Intangible Assets</t>
  </si>
  <si>
    <t>Contra to Property Plant &amp; Equipment</t>
  </si>
  <si>
    <t>Long Term Liability</t>
  </si>
  <si>
    <t>Equity</t>
  </si>
  <si>
    <t>Capital Stock - Stockholders</t>
  </si>
  <si>
    <t>Capital Account - Owners</t>
  </si>
  <si>
    <t>Currrent Asset</t>
  </si>
  <si>
    <t>Cash Dividends Paid</t>
  </si>
  <si>
    <t>Retained Earnings Statement</t>
  </si>
  <si>
    <t>Liability</t>
  </si>
  <si>
    <t>May be current and long-term liability</t>
  </si>
  <si>
    <t>Other Income</t>
  </si>
  <si>
    <t>Comment</t>
  </si>
  <si>
    <t>ADJ04</t>
  </si>
  <si>
    <t>Adjusting Entry No. 4 - A final entry should be made to close out the balances in all revenue and expense accounts to the</t>
  </si>
  <si>
    <t>Adjusting Entry No. 3 - We need to accrue a payment that we will have to make on federal income taxes per our expected</t>
  </si>
  <si>
    <t>taxable income. An estimate of this liability is summarized below:</t>
  </si>
  <si>
    <t>Federal Income Tax Rate</t>
  </si>
  <si>
    <t>Expected Taxable Income based on sales and expenses</t>
  </si>
  <si>
    <t>Federal Income Tax Expense</t>
  </si>
  <si>
    <t>Tax Expense (Account No. 4005)</t>
  </si>
  <si>
    <t>Less Accumulated Depreciaiton</t>
  </si>
  <si>
    <t>Net Warehouse Facility</t>
  </si>
  <si>
    <t>Liabilities</t>
  </si>
  <si>
    <t>Example - Inventory Control</t>
  </si>
  <si>
    <t>Keeping track of inventories requires a breakdown by product so that we can identify at any given</t>
  </si>
  <si>
    <t>Reconcile the Quantity of Inventory on Hand</t>
  </si>
  <si>
    <t>Units on Hand as of January 1, 2008</t>
  </si>
  <si>
    <t>Product A</t>
  </si>
  <si>
    <t>Product B</t>
  </si>
  <si>
    <t>Units Purchased</t>
  </si>
  <si>
    <t>Units Sold</t>
  </si>
  <si>
    <t>Movement Type</t>
  </si>
  <si>
    <t>Units on Hand as of March 31, 2008</t>
  </si>
  <si>
    <t>Beginning Inventory Amount</t>
  </si>
  <si>
    <t>Price - A</t>
  </si>
  <si>
    <t>Price - B</t>
  </si>
  <si>
    <t>point in time how much inventory do we have on hand and at what cost per a method such as</t>
  </si>
  <si>
    <t>Transaction 4</t>
  </si>
  <si>
    <t>Transaction 6</t>
  </si>
  <si>
    <t>Transaction 7</t>
  </si>
  <si>
    <t>Total Liab + Equity</t>
  </si>
  <si>
    <t xml:space="preserve">              Statement of Cash Flows - Direct</t>
  </si>
  <si>
    <t>Beginning Cash Balance</t>
  </si>
  <si>
    <t>Cash Flows from Financing Activities</t>
  </si>
  <si>
    <t>Cash Flows from Investment Activities</t>
  </si>
  <si>
    <t>Cash Flows from Operating Activities</t>
  </si>
  <si>
    <t>Owner Start Up Capital</t>
  </si>
  <si>
    <t>Purchases of Furniture, Fixtures, Supplies</t>
  </si>
  <si>
    <t>Purchases of Inventories</t>
  </si>
  <si>
    <t>Sales Revenues Received</t>
  </si>
  <si>
    <t>Net Cash Flows - Operating Activities</t>
  </si>
  <si>
    <t>Invest in Warehouse Facility</t>
  </si>
  <si>
    <t>Ending Cash Balance</t>
  </si>
  <si>
    <t>Change in Accounts Receivable</t>
  </si>
  <si>
    <t xml:space="preserve">Change in Inventory </t>
  </si>
  <si>
    <t>Add Back Depreciation Expense (non cash flow)</t>
  </si>
  <si>
    <t>Beg Bal</t>
  </si>
  <si>
    <t>End Bal</t>
  </si>
  <si>
    <t>Change in Accounts Payable</t>
  </si>
  <si>
    <t>Investment in Warehouse Facility</t>
  </si>
  <si>
    <t>Investment in Furniture &amp; Fixtures</t>
  </si>
  <si>
    <t>Cash Flow - Operating Activities:</t>
  </si>
  <si>
    <t>Change in Cash Balance</t>
  </si>
  <si>
    <t>Cash Flow - Investment Activities</t>
  </si>
  <si>
    <t>Cash Flow - Financing Activities</t>
  </si>
  <si>
    <t>Owner start up capital</t>
  </si>
  <si>
    <t xml:space="preserve">              Statement of Cash Flows - Indirect</t>
  </si>
  <si>
    <t>Current Assets</t>
  </si>
  <si>
    <t>Long Term Assets</t>
  </si>
  <si>
    <t>Total Current Assets</t>
  </si>
  <si>
    <t>Total Long Term Assets</t>
  </si>
  <si>
    <t>Current Liabilities</t>
  </si>
  <si>
    <t>Long Term Liabilities</t>
  </si>
  <si>
    <t>Total Current Liabilities</t>
  </si>
  <si>
    <t>Total Long Term Liabilities</t>
  </si>
  <si>
    <t>Reconcile the Cost of Inventory as Quantity Changes                    Weighted Average Method</t>
  </si>
  <si>
    <t>Current Weighted Average Unit Cost</t>
  </si>
  <si>
    <t>Units Purchased - Amount</t>
  </si>
  <si>
    <t>Units Purchased - Units</t>
  </si>
  <si>
    <t>Non Operating Expense</t>
  </si>
  <si>
    <t>Intangible Asset</t>
  </si>
  <si>
    <t>Non Operating Revenue</t>
  </si>
  <si>
    <t>Operating Revenues</t>
  </si>
  <si>
    <t>Other Expense</t>
  </si>
  <si>
    <t>Deferred Credit</t>
  </si>
  <si>
    <t>Deferred Debit</t>
  </si>
  <si>
    <t>Investments</t>
  </si>
  <si>
    <t>Total Costs of Inventory @ 2/22/2008</t>
  </si>
  <si>
    <t>Total Units on Hand @ 2/22/2008</t>
  </si>
  <si>
    <t>Total Costs of Inventory @ 3/19/2008</t>
  </si>
  <si>
    <t>Total Units on Hand @ 3/19/2008</t>
  </si>
  <si>
    <t>Total Costs of Inventory @ 3/31/2008</t>
  </si>
  <si>
    <t>Total Units on Hand @ 3/31/2008</t>
  </si>
  <si>
    <t>Summarize Cost of Goods Sold @ 3/31/2008</t>
  </si>
  <si>
    <t>Beginning Inventory</t>
  </si>
  <si>
    <t>Available for Sale</t>
  </si>
  <si>
    <t>Less Ending Inventory</t>
  </si>
  <si>
    <t>Sold on 3/6/2008</t>
  </si>
  <si>
    <t>Sold on 3/13/2008</t>
  </si>
  <si>
    <t>Sold on 3/20/2008</t>
  </si>
  <si>
    <t>Sold on 3/26/2008</t>
  </si>
  <si>
    <t>LIFO (Last In First Out), FIFO (First In First Out) or Weighted Average (per example below).</t>
  </si>
  <si>
    <t>Year</t>
  </si>
  <si>
    <t>Basis</t>
  </si>
  <si>
    <t>Depreciation</t>
  </si>
  <si>
    <t>Rate</t>
  </si>
  <si>
    <t>Amount</t>
  </si>
  <si>
    <t>Beginning</t>
  </si>
  <si>
    <t>Ending</t>
  </si>
  <si>
    <t>Example - Depreciation Schedules</t>
  </si>
  <si>
    <t xml:space="preserve">A long-term fixed asset is depreciated over its useful life. In order to streamline this </t>
  </si>
  <si>
    <t>accounting application, you should setup a depreciation schedule for each of your assets</t>
  </si>
  <si>
    <t>Example used in the Course:</t>
  </si>
  <si>
    <t>Total Cost to place asset into service:</t>
  </si>
  <si>
    <t>Salvage value at end of useful life</t>
  </si>
  <si>
    <t>Cost basis for depreciation</t>
  </si>
  <si>
    <t>Date placed into service</t>
  </si>
  <si>
    <t xml:space="preserve">that is subject to some form of capitalization (depeciation, amortization or depletion). </t>
  </si>
  <si>
    <t>Depreciation Schedule - Straight Line Method</t>
  </si>
  <si>
    <t>Partial</t>
  </si>
  <si>
    <t>Annual</t>
  </si>
  <si>
    <t>Book Value</t>
  </si>
  <si>
    <t>Estimated useful life in years</t>
  </si>
  <si>
    <t>Depreciation Schedule - Double Declining Balance</t>
  </si>
  <si>
    <t>Book</t>
  </si>
  <si>
    <t>Value</t>
  </si>
  <si>
    <t>Depreciation Schedule - Sum of Years Digits Method</t>
  </si>
  <si>
    <t>Useful</t>
  </si>
  <si>
    <t>Life Yrs</t>
  </si>
  <si>
    <t xml:space="preserve">Under the Double Declining Method, we stop depreciating </t>
  </si>
  <si>
    <t>the asset when we reach our final salvage value for the asset.</t>
  </si>
  <si>
    <t>(Straight Line &amp; Sum of Years Digits only)</t>
  </si>
  <si>
    <t>(Double Declining method)</t>
  </si>
  <si>
    <t>Accumulated</t>
  </si>
  <si>
    <t>Final Adjustment</t>
  </si>
  <si>
    <t>*</t>
  </si>
  <si>
    <t>* to be more accurate, you should consider allocating each year's depreciation amount between each calendar year.</t>
  </si>
  <si>
    <t>Tab</t>
  </si>
  <si>
    <t>Depreciation Schedules - Example of three methods of depreciation</t>
  </si>
  <si>
    <t>Example - Cost Accounting</t>
  </si>
  <si>
    <t>Manufacturing operations may use formal cost accounting to help manage the costs</t>
  </si>
  <si>
    <t>of production. The following example illustrates how cost accounting gets applied.</t>
  </si>
  <si>
    <t>Materials:</t>
  </si>
  <si>
    <t>Standard price for Raw Materials</t>
  </si>
  <si>
    <t>per pound</t>
  </si>
  <si>
    <t>Standard usage of Raw Materials</t>
  </si>
  <si>
    <t>pounds per unit</t>
  </si>
  <si>
    <t>Labor:</t>
  </si>
  <si>
    <t>Standard Hourly Rate for Labor</t>
  </si>
  <si>
    <t>per hour</t>
  </si>
  <si>
    <t>Standard Hours to produce 1 Unit</t>
  </si>
  <si>
    <t>hours per unit</t>
  </si>
  <si>
    <t>Overhead:</t>
  </si>
  <si>
    <t>per Direct Labor Hours</t>
  </si>
  <si>
    <t>Budgeted Fixed Overhead</t>
  </si>
  <si>
    <t>Normal Production Capacity</t>
  </si>
  <si>
    <t>units</t>
  </si>
  <si>
    <t>Average annual price paid for Raw Materials</t>
  </si>
  <si>
    <t>Total materials used during the year</t>
  </si>
  <si>
    <t>pounds</t>
  </si>
  <si>
    <t>Average annual hourly labor rate</t>
  </si>
  <si>
    <t>Total labor hours used during the year</t>
  </si>
  <si>
    <t>hours</t>
  </si>
  <si>
    <t>1. The expected production data for the upcoming year is summarized as follows:</t>
  </si>
  <si>
    <t>2. The actual production data for the year is summarized as follows:</t>
  </si>
  <si>
    <t>3. Variances for the production year are summarized as follows:</t>
  </si>
  <si>
    <t>Total materials purchased during the year</t>
  </si>
  <si>
    <t>Materials Price Variance:</t>
  </si>
  <si>
    <t>Actual Rate Paid</t>
  </si>
  <si>
    <t>Standard Planned Rate</t>
  </si>
  <si>
    <t>Total Materials Purchased</t>
  </si>
  <si>
    <t>Variance</t>
  </si>
  <si>
    <t>Materials Usage Variance:</t>
  </si>
  <si>
    <t>Quantity Used</t>
  </si>
  <si>
    <t>Standard Quantity Planned</t>
  </si>
  <si>
    <t>Total Units Produced</t>
  </si>
  <si>
    <t>Unfavorable</t>
  </si>
  <si>
    <t>Labor Rate Variance:</t>
  </si>
  <si>
    <t>Actual Labor Rate</t>
  </si>
  <si>
    <t>Standard Labor Rate</t>
  </si>
  <si>
    <t>Total Actual Hours</t>
  </si>
  <si>
    <t>Labor Usage Variance:</t>
  </si>
  <si>
    <t>Hours Used</t>
  </si>
  <si>
    <t>Standard Hours</t>
  </si>
  <si>
    <t>Standard Hourly Rate</t>
  </si>
  <si>
    <t>Actual Variable Overhead incurred</t>
  </si>
  <si>
    <t>Actual Fixed Overhead incurred</t>
  </si>
  <si>
    <t>Overhead Spending Variance:</t>
  </si>
  <si>
    <t>Actual Overhead Incurred</t>
  </si>
  <si>
    <t>Budgeted Overhead at Actual Hours</t>
  </si>
  <si>
    <t>Overhead Efficiency Variance:</t>
  </si>
  <si>
    <t>Budgeted Overhead at Std Hours</t>
  </si>
  <si>
    <t>Overhead Volume Variance:</t>
  </si>
  <si>
    <t>Cost Accounting Example</t>
  </si>
  <si>
    <t>Overhead Applied</t>
  </si>
  <si>
    <t>Total planned standard hours</t>
  </si>
  <si>
    <t>Budgeted Variable Overhead Rate</t>
  </si>
  <si>
    <t>Budgeted Fixed Overhead Rate</t>
  </si>
  <si>
    <t>4. Cost accounting entries for the production year are summarized below:</t>
  </si>
  <si>
    <t>Record the actual quantity of materials purchased during the production period</t>
  </si>
  <si>
    <t>Totals</t>
  </si>
  <si>
    <t>Record the materials used during the production period</t>
  </si>
  <si>
    <t>Work in Process</t>
  </si>
  <si>
    <t>Materials Price Variance</t>
  </si>
  <si>
    <t>Materials Quantity Variance</t>
  </si>
  <si>
    <t>Materials (Used)</t>
  </si>
  <si>
    <t>Record the labor applied to production during the year</t>
  </si>
  <si>
    <t>Work in Progress</t>
  </si>
  <si>
    <t>Labor Rate Variance</t>
  </si>
  <si>
    <t>Labor Efficiency Variance</t>
  </si>
  <si>
    <t>Wages Payable</t>
  </si>
  <si>
    <t>Record the applied overhead during the production year</t>
  </si>
  <si>
    <t>Applied Overhead</t>
  </si>
  <si>
    <t>Record the actual overhead incurred and related variances</t>
  </si>
  <si>
    <t>Overhead Spending Variance</t>
  </si>
  <si>
    <t>Overhead Efficiency Variance</t>
  </si>
  <si>
    <t>Overhead Volume Variance</t>
  </si>
  <si>
    <t>Manufacturing Overhead</t>
  </si>
  <si>
    <t>This workbook illustrates many of the concepts taught in the course The Basics of Accounting. You can find information about</t>
  </si>
  <si>
    <t>this course as well as free resources at: www.exinfm.com.</t>
  </si>
  <si>
    <t>Module 1 Course 1: The Basics of Accounting</t>
  </si>
  <si>
    <t>This workbook is used in conjunction with a course that is subject to copyright protection. You may print, download and use this workbook for your own personal use in conjunction with this course. You may not reproduce or redistribute this workbook without first obtaining the express permission of the author: 
Matt H. Evans, CPA, CMA, CFM
Email: matt@exinfm.com
Phone: 1-877-807-8756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</si>
</sst>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yy;@"/>
    <numFmt numFmtId="171" formatCode="[$-409]mmmm\ d\,\ yyyy;@"/>
  </numFmts>
  <fonts count="18">
    <font>
      <sz val="10"/>
      <name val="Arial"/>
      <family val="0"/>
    </font>
    <font>
      <sz val="8"/>
      <name val="Arial"/>
      <family val="0"/>
    </font>
    <font>
      <i/>
      <sz val="10"/>
      <name val="Arial"/>
      <family val="2"/>
    </font>
    <font>
      <b/>
      <sz val="10"/>
      <name val="Arial"/>
      <family val="2"/>
    </font>
    <font>
      <b/>
      <sz val="12"/>
      <name val="Arial"/>
      <family val="2"/>
    </font>
    <font>
      <i/>
      <u val="single"/>
      <sz val="10"/>
      <name val="Arial"/>
      <family val="2"/>
    </font>
    <font>
      <b/>
      <u val="single"/>
      <sz val="10"/>
      <name val="Arial"/>
      <family val="2"/>
    </font>
    <font>
      <u val="single"/>
      <sz val="10"/>
      <name val="Arial"/>
      <family val="2"/>
    </font>
    <font>
      <u val="singleAccounting"/>
      <sz val="10"/>
      <name val="Arial"/>
      <family val="0"/>
    </font>
    <font>
      <u val="single"/>
      <sz val="10"/>
      <color indexed="12"/>
      <name val="Arial"/>
      <family val="0"/>
    </font>
    <font>
      <u val="single"/>
      <sz val="10"/>
      <color indexed="36"/>
      <name val="Arial"/>
      <family val="0"/>
    </font>
    <font>
      <sz val="12"/>
      <name val="Arial"/>
      <family val="0"/>
    </font>
    <font>
      <sz val="11"/>
      <name val="Arial"/>
      <family val="0"/>
    </font>
    <font>
      <u val="single"/>
      <sz val="11"/>
      <name val="Arial"/>
      <family val="0"/>
    </font>
    <font>
      <sz val="8"/>
      <name val="Tahoma"/>
      <family val="2"/>
    </font>
    <font>
      <b/>
      <sz val="8"/>
      <name val="Arial"/>
      <family val="2"/>
    </font>
    <font>
      <b/>
      <u val="single"/>
      <sz val="8"/>
      <name val="Arial"/>
      <family val="2"/>
    </font>
    <font>
      <u val="single"/>
      <sz val="8"/>
      <color indexed="12"/>
      <name val="Arial"/>
      <family val="0"/>
    </font>
  </fonts>
  <fills count="5">
    <fill>
      <patternFill/>
    </fill>
    <fill>
      <patternFill patternType="gray125"/>
    </fill>
    <fill>
      <patternFill patternType="solid">
        <fgColor indexed="12"/>
        <bgColor indexed="64"/>
      </patternFill>
    </fill>
    <fill>
      <patternFill patternType="solid">
        <fgColor indexed="31"/>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2" borderId="0" xfId="0" applyFill="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65" fontId="0" fillId="0" borderId="0" xfId="0" applyNumberFormat="1" applyAlignment="1">
      <alignment/>
    </xf>
    <xf numFmtId="0" fontId="3" fillId="0" borderId="0" xfId="0" applyFont="1" applyAlignment="1">
      <alignment horizontal="center"/>
    </xf>
    <xf numFmtId="0" fontId="3" fillId="0" borderId="0" xfId="0" applyFont="1" applyAlignment="1">
      <alignment horizontal="left"/>
    </xf>
    <xf numFmtId="44" fontId="0" fillId="0" borderId="0" xfId="0" applyNumberFormat="1" applyAlignment="1">
      <alignment/>
    </xf>
    <xf numFmtId="0" fontId="0" fillId="0" borderId="0" xfId="0" applyFont="1" applyAlignment="1">
      <alignment/>
    </xf>
    <xf numFmtId="0" fontId="5" fillId="0" borderId="0" xfId="0" applyFont="1" applyAlignment="1">
      <alignment horizontal="center"/>
    </xf>
    <xf numFmtId="0" fontId="0" fillId="0" borderId="0" xfId="0" applyAlignment="1">
      <alignment horizontal="center"/>
    </xf>
    <xf numFmtId="42" fontId="0" fillId="0" borderId="0" xfId="0" applyNumberFormat="1" applyAlignment="1">
      <alignment/>
    </xf>
    <xf numFmtId="44" fontId="3" fillId="0" borderId="0" xfId="0" applyNumberFormat="1" applyFont="1" applyAlignment="1">
      <alignment/>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xf>
    <xf numFmtId="44" fontId="0" fillId="0" borderId="1" xfId="0" applyNumberFormat="1" applyBorder="1" applyAlignment="1">
      <alignment/>
    </xf>
    <xf numFmtId="44" fontId="0" fillId="0" borderId="2" xfId="0" applyNumberFormat="1" applyBorder="1" applyAlignment="1">
      <alignment/>
    </xf>
    <xf numFmtId="15" fontId="0" fillId="0" borderId="0" xfId="0" applyNumberFormat="1" applyAlignment="1" quotePrefix="1">
      <alignment/>
    </xf>
    <xf numFmtId="0" fontId="7"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7" fillId="0" borderId="0" xfId="0" applyFont="1" applyAlignment="1">
      <alignment/>
    </xf>
    <xf numFmtId="44" fontId="8" fillId="0" borderId="0" xfId="0" applyNumberFormat="1" applyFont="1" applyAlignment="1">
      <alignment horizontal="center"/>
    </xf>
    <xf numFmtId="4" fontId="0" fillId="0" borderId="0" xfId="0" applyNumberFormat="1" applyAlignment="1">
      <alignment/>
    </xf>
    <xf numFmtId="4" fontId="3" fillId="0" borderId="0" xfId="0" applyNumberFormat="1" applyFont="1" applyAlignment="1">
      <alignment/>
    </xf>
    <xf numFmtId="0" fontId="0" fillId="0" borderId="3" xfId="0" applyBorder="1" applyAlignment="1">
      <alignment/>
    </xf>
    <xf numFmtId="15" fontId="0" fillId="0" borderId="3" xfId="0" applyNumberFormat="1" applyBorder="1" applyAlignment="1" quotePrefix="1">
      <alignment/>
    </xf>
    <xf numFmtId="0" fontId="7" fillId="0" borderId="3" xfId="0" applyFont="1" applyBorder="1" applyAlignment="1">
      <alignment horizontal="center"/>
    </xf>
    <xf numFmtId="44" fontId="0" fillId="0" borderId="3" xfId="0" applyNumberFormat="1" applyBorder="1" applyAlignment="1">
      <alignment/>
    </xf>
    <xf numFmtId="44" fontId="3" fillId="0" borderId="3" xfId="0" applyNumberFormat="1" applyFont="1" applyBorder="1" applyAlignment="1">
      <alignment/>
    </xf>
    <xf numFmtId="0" fontId="0" fillId="0" borderId="4" xfId="0" applyBorder="1" applyAlignment="1">
      <alignment/>
    </xf>
    <xf numFmtId="0" fontId="7" fillId="0" borderId="4" xfId="0" applyFont="1" applyBorder="1" applyAlignment="1">
      <alignment horizontal="center"/>
    </xf>
    <xf numFmtId="44" fontId="0" fillId="0" borderId="4" xfId="0" applyNumberFormat="1" applyBorder="1" applyAlignment="1">
      <alignment/>
    </xf>
    <xf numFmtId="44" fontId="3" fillId="0" borderId="4" xfId="0" applyNumberFormat="1" applyFont="1" applyBorder="1" applyAlignment="1">
      <alignment/>
    </xf>
    <xf numFmtId="44" fontId="3" fillId="0" borderId="5" xfId="0" applyNumberFormat="1" applyFont="1" applyBorder="1" applyAlignment="1">
      <alignment/>
    </xf>
    <xf numFmtId="44" fontId="3" fillId="0" borderId="6" xfId="0" applyNumberFormat="1" applyFont="1" applyBorder="1" applyAlignment="1">
      <alignment/>
    </xf>
    <xf numFmtId="44" fontId="3" fillId="0" borderId="2" xfId="0" applyNumberFormat="1" applyFont="1" applyBorder="1" applyAlignment="1">
      <alignment/>
    </xf>
    <xf numFmtId="10" fontId="0" fillId="0" borderId="0" xfId="0" applyNumberFormat="1" applyAlignment="1">
      <alignment/>
    </xf>
    <xf numFmtId="8" fontId="0" fillId="0" borderId="0" xfId="0" applyNumberFormat="1" applyAlignment="1">
      <alignment/>
    </xf>
    <xf numFmtId="44" fontId="0" fillId="0" borderId="0" xfId="0" applyNumberFormat="1" applyBorder="1" applyAlignment="1">
      <alignment/>
    </xf>
    <xf numFmtId="0" fontId="0" fillId="0" borderId="7" xfId="0" applyBorder="1" applyAlignment="1">
      <alignment/>
    </xf>
    <xf numFmtId="44" fontId="0" fillId="0" borderId="7" xfId="0" applyNumberFormat="1" applyBorder="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44" fontId="3" fillId="0" borderId="2" xfId="17" applyFont="1" applyBorder="1" applyAlignment="1">
      <alignment/>
    </xf>
    <xf numFmtId="0" fontId="0" fillId="0" borderId="0" xfId="0" applyAlignment="1">
      <alignment horizontal="right"/>
    </xf>
    <xf numFmtId="44" fontId="3" fillId="0" borderId="8" xfId="0" applyNumberFormat="1" applyFont="1" applyBorder="1" applyAlignment="1">
      <alignment/>
    </xf>
    <xf numFmtId="1" fontId="0" fillId="0" borderId="0" xfId="0" applyNumberFormat="1" applyAlignment="1">
      <alignment/>
    </xf>
    <xf numFmtId="4" fontId="0" fillId="0" borderId="8" xfId="0" applyNumberFormat="1" applyBorder="1" applyAlignment="1">
      <alignment/>
    </xf>
    <xf numFmtId="0" fontId="11" fillId="0" borderId="0" xfId="0" applyFont="1" applyAlignment="1">
      <alignment horizontal="right"/>
    </xf>
    <xf numFmtId="0" fontId="13" fillId="0" borderId="0" xfId="0" applyFont="1" applyAlignment="1">
      <alignment/>
    </xf>
    <xf numFmtId="15" fontId="11" fillId="0" borderId="0" xfId="0" applyNumberFormat="1" applyFont="1" applyAlignment="1">
      <alignment horizontal="left"/>
    </xf>
    <xf numFmtId="9" fontId="0" fillId="0" borderId="0" xfId="0" applyNumberFormat="1" applyAlignment="1">
      <alignment/>
    </xf>
    <xf numFmtId="0" fontId="3" fillId="3" borderId="0" xfId="0" applyFont="1" applyFill="1" applyAlignment="1">
      <alignment/>
    </xf>
    <xf numFmtId="0" fontId="0" fillId="3" borderId="0" xfId="0" applyFill="1" applyAlignment="1">
      <alignment/>
    </xf>
    <xf numFmtId="3" fontId="0" fillId="0" borderId="0" xfId="0" applyNumberFormat="1" applyAlignment="1">
      <alignment/>
    </xf>
    <xf numFmtId="0" fontId="0" fillId="3" borderId="1" xfId="0" applyFill="1" applyBorder="1" applyAlignment="1">
      <alignment/>
    </xf>
    <xf numFmtId="0" fontId="3" fillId="3" borderId="1" xfId="0" applyFont="1" applyFill="1" applyBorder="1" applyAlignment="1">
      <alignment horizontal="center"/>
    </xf>
    <xf numFmtId="44" fontId="0" fillId="3" borderId="0" xfId="0" applyNumberFormat="1" applyFill="1" applyAlignment="1">
      <alignment/>
    </xf>
    <xf numFmtId="0" fontId="0" fillId="3" borderId="0" xfId="0" applyFill="1" applyBorder="1" applyAlignment="1">
      <alignment/>
    </xf>
    <xf numFmtId="0" fontId="3" fillId="3" borderId="0" xfId="0" applyFont="1" applyFill="1" applyBorder="1" applyAlignment="1">
      <alignment/>
    </xf>
    <xf numFmtId="43" fontId="0" fillId="0" borderId="0" xfId="0" applyNumberFormat="1" applyAlignment="1">
      <alignment/>
    </xf>
    <xf numFmtId="0" fontId="15" fillId="0" borderId="0" xfId="0" applyFont="1" applyAlignment="1">
      <alignment/>
    </xf>
    <xf numFmtId="0" fontId="16" fillId="0" borderId="0" xfId="0" applyFont="1" applyAlignment="1">
      <alignment/>
    </xf>
    <xf numFmtId="4" fontId="3" fillId="0" borderId="2" xfId="0" applyNumberFormat="1" applyFont="1" applyBorder="1" applyAlignment="1">
      <alignment/>
    </xf>
    <xf numFmtId="170" fontId="0" fillId="0" borderId="0" xfId="0" applyNumberFormat="1" applyAlignment="1">
      <alignment horizontal="center"/>
    </xf>
    <xf numFmtId="37" fontId="0" fillId="0" borderId="0" xfId="0" applyNumberFormat="1" applyAlignment="1">
      <alignment/>
    </xf>
    <xf numFmtId="37" fontId="0" fillId="3" borderId="0" xfId="0" applyNumberFormat="1" applyFill="1" applyAlignment="1">
      <alignment/>
    </xf>
    <xf numFmtId="0" fontId="9" fillId="0" borderId="0" xfId="20" applyAlignment="1">
      <alignment wrapText="1"/>
    </xf>
    <xf numFmtId="14" fontId="0" fillId="0" borderId="0" xfId="0" applyNumberFormat="1" applyAlignment="1">
      <alignment/>
    </xf>
    <xf numFmtId="42" fontId="0" fillId="0" borderId="0" xfId="17" applyNumberFormat="1" applyAlignment="1">
      <alignment/>
    </xf>
    <xf numFmtId="42" fontId="0" fillId="0" borderId="0" xfId="17" applyNumberFormat="1" applyFont="1" applyAlignment="1">
      <alignment/>
    </xf>
    <xf numFmtId="41" fontId="0" fillId="0" borderId="0" xfId="0" applyNumberFormat="1" applyAlignment="1">
      <alignment/>
    </xf>
    <xf numFmtId="44" fontId="0" fillId="0" borderId="0" xfId="17" applyAlignment="1">
      <alignment/>
    </xf>
    <xf numFmtId="0" fontId="0" fillId="0" borderId="9" xfId="0" applyBorder="1" applyAlignment="1">
      <alignment/>
    </xf>
    <xf numFmtId="0" fontId="0" fillId="0" borderId="10" xfId="0" applyBorder="1" applyAlignment="1">
      <alignment/>
    </xf>
    <xf numFmtId="44" fontId="0" fillId="0" borderId="10" xfId="0" applyNumberFormat="1" applyBorder="1" applyAlignment="1">
      <alignment/>
    </xf>
    <xf numFmtId="0" fontId="0" fillId="0" borderId="11" xfId="0" applyBorder="1" applyAlignment="1">
      <alignment/>
    </xf>
    <xf numFmtId="42" fontId="3" fillId="0" borderId="0" xfId="0" applyNumberFormat="1" applyFont="1" applyAlignment="1">
      <alignment/>
    </xf>
    <xf numFmtId="0" fontId="9" fillId="0" borderId="0" xfId="20" applyAlignment="1">
      <alignment wrapText="1"/>
    </xf>
    <xf numFmtId="0" fontId="9" fillId="0" borderId="0" xfId="20" applyAlignment="1">
      <alignment/>
    </xf>
    <xf numFmtId="0" fontId="17" fillId="0" borderId="0" xfId="20" applyFont="1" applyAlignment="1">
      <alignment/>
    </xf>
    <xf numFmtId="0" fontId="15" fillId="4" borderId="12" xfId="0" applyFont="1" applyFill="1" applyBorder="1" applyAlignment="1">
      <alignment horizontal="left" vertical="center" wrapText="1"/>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0" xfId="0" applyFill="1" applyBorder="1" applyAlignment="1">
      <alignment horizontal="left" vertical="center" wrapText="1"/>
    </xf>
    <xf numFmtId="0" fontId="0" fillId="4" borderId="16"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19" xfId="0"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41</xdr:row>
      <xdr:rowOff>19050</xdr:rowOff>
    </xdr:from>
    <xdr:to>
      <xdr:col>6</xdr:col>
      <xdr:colOff>504825</xdr:colOff>
      <xdr:row>41</xdr:row>
      <xdr:rowOff>133350</xdr:rowOff>
    </xdr:to>
    <xdr:sp>
      <xdr:nvSpPr>
        <xdr:cNvPr id="1" name="Line 1"/>
        <xdr:cNvSpPr>
          <a:spLocks/>
        </xdr:cNvSpPr>
      </xdr:nvSpPr>
      <xdr:spPr>
        <a:xfrm flipV="1">
          <a:off x="5534025" y="6619875"/>
          <a:ext cx="857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9"/>
  <sheetViews>
    <sheetView tabSelected="1" workbookViewId="0" topLeftCell="A1">
      <selection activeCell="A1" sqref="A1"/>
    </sheetView>
  </sheetViews>
  <sheetFormatPr defaultColWidth="9.140625" defaultRowHeight="12.75"/>
  <sheetData>
    <row r="1" ht="15.75">
      <c r="D1" s="4" t="s">
        <v>179</v>
      </c>
    </row>
    <row r="2" ht="15.75">
      <c r="D2" s="4" t="s">
        <v>499</v>
      </c>
    </row>
    <row r="3" spans="1:12" ht="3.75" customHeight="1">
      <c r="A3" s="1"/>
      <c r="B3" s="1"/>
      <c r="C3" s="1"/>
      <c r="D3" s="1"/>
      <c r="E3" s="1"/>
      <c r="F3" s="1"/>
      <c r="G3" s="1"/>
      <c r="H3" s="1"/>
      <c r="I3" s="1"/>
      <c r="J3" s="1"/>
      <c r="K3" s="1"/>
      <c r="L3" s="1"/>
    </row>
    <row r="4" spans="1:12" ht="12.75">
      <c r="A4" s="2" t="s">
        <v>497</v>
      </c>
      <c r="B4" s="2"/>
      <c r="C4" s="2"/>
      <c r="D4" s="2"/>
      <c r="E4" s="2"/>
      <c r="F4" s="2"/>
      <c r="G4" s="2"/>
      <c r="H4" s="2"/>
      <c r="I4" s="2"/>
      <c r="J4" s="2"/>
      <c r="K4" s="2"/>
      <c r="L4" s="2"/>
    </row>
    <row r="5" spans="1:12" ht="12.75">
      <c r="A5" s="2" t="s">
        <v>498</v>
      </c>
      <c r="C5" s="2"/>
      <c r="D5" s="2"/>
      <c r="E5" s="2"/>
      <c r="F5" s="2"/>
      <c r="G5" s="2"/>
      <c r="H5" s="2"/>
      <c r="I5" s="2"/>
      <c r="J5" s="2"/>
      <c r="K5" s="2"/>
      <c r="L5" s="2"/>
    </row>
    <row r="6" spans="1:12" ht="12.75">
      <c r="A6" s="2"/>
      <c r="B6" s="2"/>
      <c r="C6" s="2"/>
      <c r="D6" s="2"/>
      <c r="E6" s="2"/>
      <c r="F6" s="2"/>
      <c r="G6" s="2"/>
      <c r="H6" s="2"/>
      <c r="I6" s="2"/>
      <c r="J6" s="2"/>
      <c r="K6" s="2"/>
      <c r="L6" s="2"/>
    </row>
    <row r="7" spans="1:2" ht="12.75">
      <c r="A7" s="6" t="s">
        <v>416</v>
      </c>
      <c r="B7" s="3" t="s">
        <v>178</v>
      </c>
    </row>
    <row r="8" spans="1:11" ht="12.75">
      <c r="A8" s="11">
        <v>1</v>
      </c>
      <c r="B8" s="83" t="s">
        <v>154</v>
      </c>
      <c r="C8" s="83"/>
      <c r="D8" s="83"/>
      <c r="E8" s="83"/>
      <c r="F8" s="83"/>
      <c r="G8" s="83"/>
      <c r="H8" s="83"/>
      <c r="I8" s="83"/>
      <c r="J8" s="83"/>
      <c r="K8" s="83"/>
    </row>
    <row r="9" spans="1:11" ht="12.75">
      <c r="A9" s="11">
        <v>2</v>
      </c>
      <c r="B9" s="83" t="s">
        <v>6</v>
      </c>
      <c r="C9" s="83"/>
      <c r="D9" s="83"/>
      <c r="E9" s="83"/>
      <c r="F9" s="83"/>
      <c r="G9" s="83"/>
      <c r="H9" s="83"/>
      <c r="I9" s="83"/>
      <c r="J9" s="83"/>
      <c r="K9" s="83"/>
    </row>
    <row r="10" spans="1:11" ht="12.75">
      <c r="A10" s="11">
        <v>3</v>
      </c>
      <c r="B10" s="83" t="s">
        <v>8</v>
      </c>
      <c r="C10" s="83"/>
      <c r="D10" s="83"/>
      <c r="E10" s="83"/>
      <c r="F10" s="83"/>
      <c r="G10" s="83"/>
      <c r="H10" s="83"/>
      <c r="I10" s="83"/>
      <c r="J10" s="83"/>
      <c r="K10" s="83"/>
    </row>
    <row r="11" spans="1:11" ht="12.75">
      <c r="A11" s="11">
        <v>4</v>
      </c>
      <c r="B11" s="83" t="s">
        <v>7</v>
      </c>
      <c r="C11" s="83"/>
      <c r="D11" s="83"/>
      <c r="E11" s="83"/>
      <c r="F11" s="83"/>
      <c r="G11" s="83"/>
      <c r="H11" s="83"/>
      <c r="I11" s="83"/>
      <c r="J11" s="83"/>
      <c r="K11" s="83"/>
    </row>
    <row r="12" spans="1:11" ht="12.75">
      <c r="A12" s="11">
        <v>5</v>
      </c>
      <c r="B12" s="83" t="s">
        <v>9</v>
      </c>
      <c r="C12" s="83"/>
      <c r="D12" s="83"/>
      <c r="E12" s="83"/>
      <c r="F12" s="83"/>
      <c r="G12" s="83"/>
      <c r="H12" s="83"/>
      <c r="I12" s="83"/>
      <c r="J12" s="83"/>
      <c r="K12" s="83"/>
    </row>
    <row r="13" spans="1:2" ht="12.75">
      <c r="A13" t="s">
        <v>12</v>
      </c>
      <c r="B13" t="s">
        <v>12</v>
      </c>
    </row>
    <row r="14" ht="12.75">
      <c r="B14" s="3" t="s">
        <v>180</v>
      </c>
    </row>
    <row r="15" spans="1:11" ht="12.75">
      <c r="A15" s="11">
        <v>6</v>
      </c>
      <c r="B15" s="82" t="s">
        <v>181</v>
      </c>
      <c r="C15" s="82"/>
      <c r="D15" s="82"/>
      <c r="E15" s="82"/>
      <c r="F15" s="82"/>
      <c r="G15" s="82"/>
      <c r="H15" s="82"/>
      <c r="I15" s="82"/>
      <c r="J15" s="82"/>
      <c r="K15" s="82"/>
    </row>
    <row r="16" spans="1:11" ht="12.75">
      <c r="A16" s="11">
        <v>7</v>
      </c>
      <c r="B16" s="82" t="s">
        <v>182</v>
      </c>
      <c r="C16" s="82"/>
      <c r="D16" s="82"/>
      <c r="E16" s="82"/>
      <c r="F16" s="82"/>
      <c r="G16" s="82"/>
      <c r="H16" s="82"/>
      <c r="I16" s="82"/>
      <c r="J16" s="82"/>
      <c r="K16" s="82"/>
    </row>
    <row r="17" spans="1:11" ht="12.75">
      <c r="A17" s="11">
        <v>8</v>
      </c>
      <c r="B17" s="82" t="s">
        <v>417</v>
      </c>
      <c r="C17" s="82"/>
      <c r="D17" s="82"/>
      <c r="E17" s="82"/>
      <c r="F17" s="82"/>
      <c r="G17" s="82"/>
      <c r="H17" s="82"/>
      <c r="I17" s="82"/>
      <c r="J17" s="71"/>
      <c r="K17" s="71"/>
    </row>
    <row r="18" spans="1:11" ht="12.75">
      <c r="A18" s="11">
        <v>9</v>
      </c>
      <c r="B18" s="82" t="s">
        <v>472</v>
      </c>
      <c r="C18" s="82"/>
      <c r="D18" s="82"/>
      <c r="E18" s="82"/>
      <c r="F18" s="82"/>
      <c r="G18" s="82"/>
      <c r="H18" s="82"/>
      <c r="I18" s="71"/>
      <c r="J18" s="71"/>
      <c r="K18" s="71"/>
    </row>
    <row r="19" spans="1:11" ht="12.75">
      <c r="A19" s="11">
        <v>10</v>
      </c>
      <c r="B19" s="82" t="s">
        <v>203</v>
      </c>
      <c r="C19" s="82"/>
      <c r="D19" s="82"/>
      <c r="E19" s="82"/>
      <c r="F19" s="82"/>
      <c r="G19" s="82"/>
      <c r="H19" s="82"/>
      <c r="I19" s="82"/>
      <c r="J19" s="82"/>
      <c r="K19" s="82"/>
    </row>
    <row r="23" spans="2:11" ht="12.75">
      <c r="B23" s="85" t="s">
        <v>500</v>
      </c>
      <c r="C23" s="86"/>
      <c r="D23" s="86"/>
      <c r="E23" s="86"/>
      <c r="F23" s="86"/>
      <c r="G23" s="86"/>
      <c r="H23" s="87"/>
      <c r="K23" s="65"/>
    </row>
    <row r="24" spans="2:11" ht="12.75">
      <c r="B24" s="88"/>
      <c r="C24" s="89"/>
      <c r="D24" s="89"/>
      <c r="E24" s="89"/>
      <c r="F24" s="89"/>
      <c r="G24" s="89"/>
      <c r="H24" s="90"/>
      <c r="K24" s="65"/>
    </row>
    <row r="25" spans="2:11" ht="12.75">
      <c r="B25" s="88"/>
      <c r="C25" s="89"/>
      <c r="D25" s="89"/>
      <c r="E25" s="89"/>
      <c r="F25" s="89"/>
      <c r="G25" s="89"/>
      <c r="H25" s="90"/>
      <c r="K25" s="65"/>
    </row>
    <row r="26" spans="2:11" ht="12.75">
      <c r="B26" s="88"/>
      <c r="C26" s="89"/>
      <c r="D26" s="89"/>
      <c r="E26" s="89"/>
      <c r="F26" s="89"/>
      <c r="G26" s="89"/>
      <c r="H26" s="90"/>
      <c r="K26" s="65"/>
    </row>
    <row r="27" spans="2:11" ht="12.75">
      <c r="B27" s="88"/>
      <c r="C27" s="89"/>
      <c r="D27" s="89"/>
      <c r="E27" s="89"/>
      <c r="F27" s="89"/>
      <c r="G27" s="89"/>
      <c r="H27" s="90"/>
      <c r="K27" s="65"/>
    </row>
    <row r="28" spans="2:11" ht="12.75">
      <c r="B28" s="88"/>
      <c r="C28" s="89"/>
      <c r="D28" s="89"/>
      <c r="E28" s="89"/>
      <c r="F28" s="89"/>
      <c r="G28" s="89"/>
      <c r="H28" s="90"/>
      <c r="K28" s="65"/>
    </row>
    <row r="29" spans="2:11" ht="12.75">
      <c r="B29" s="91"/>
      <c r="C29" s="92"/>
      <c r="D29" s="92"/>
      <c r="E29" s="92"/>
      <c r="F29" s="92"/>
      <c r="G29" s="92"/>
      <c r="H29" s="93"/>
      <c r="K29" s="65"/>
    </row>
  </sheetData>
  <sheetProtection password="ECA9" sheet="1" objects="1" scenarios="1"/>
  <mergeCells count="11">
    <mergeCell ref="B23:H29"/>
    <mergeCell ref="B8:K8"/>
    <mergeCell ref="B9:K9"/>
    <mergeCell ref="B10:K10"/>
    <mergeCell ref="B11:K11"/>
    <mergeCell ref="B15:K15"/>
    <mergeCell ref="B16:K16"/>
    <mergeCell ref="B19:K19"/>
    <mergeCell ref="B12:K12"/>
    <mergeCell ref="B17:I17"/>
    <mergeCell ref="B18:H18"/>
  </mergeCells>
  <hyperlinks>
    <hyperlink ref="B9:K9" location="'2 - Transactions'!A1" display="Transactions - Examples of common transactions that require accounting within a business"/>
    <hyperlink ref="B10:K10" location="'3- Ledger Accounts'!A1" display="Ledger Accounts - Complete set of accounts to capture all transactions during the accounting period"/>
    <hyperlink ref="B11:K11" location="'4 - Trial Balance'!A1" display="Trial Balance - Compiles all transactions to reflect changes in the ledger balances"/>
    <hyperlink ref="B12:K12" location="'5 - Financial Statements'!A1" display="Financial Statements - Final output from accounting is to generate financial statements"/>
    <hyperlink ref="B8:K8" location="'1 - Chart of Accounts'!A1" display="Chart of Accounts - Listing of general ledger accounts for posting accounting entries"/>
    <hyperlink ref="B15:K15" location="'6 - Reconcile Cash'!A1" display="Reconciling the Cash Account to the Bank Statement"/>
    <hyperlink ref="B16:K16" location="'7 - Control Inventory'!A1" display="Control over the movement and costing of Inventory"/>
    <hyperlink ref="B19:K19" location="'10 - Classifications'!A1" display="Classification of Accounts"/>
    <hyperlink ref="B17:I17" location="'8 - Depreciation Schedules'!A1" display="Depreciation Schedules - Example of three methods of depreciation"/>
    <hyperlink ref="B18:H18" location="'9 - Cost Acctg Example'!A1" display="Cost Accounting Example"/>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20"/>
  <sheetViews>
    <sheetView workbookViewId="0" topLeftCell="A1">
      <selection activeCell="H1" sqref="H1"/>
    </sheetView>
  </sheetViews>
  <sheetFormatPr defaultColWidth="9.140625" defaultRowHeight="12.75"/>
  <cols>
    <col min="1" max="1" width="9.421875" style="0" customWidth="1"/>
    <col min="2" max="2" width="11.00390625" style="0" customWidth="1"/>
    <col min="3" max="3" width="10.421875" style="0" customWidth="1"/>
    <col min="4" max="4" width="10.57421875" style="0" customWidth="1"/>
    <col min="5" max="5" width="12.8515625" style="0" customWidth="1"/>
    <col min="6" max="6" width="13.00390625" style="0" customWidth="1"/>
    <col min="7" max="7" width="20.57421875" style="0" customWidth="1"/>
  </cols>
  <sheetData>
    <row r="1" spans="3:8" ht="15.75">
      <c r="C1" s="4" t="s">
        <v>418</v>
      </c>
      <c r="H1" s="84" t="s">
        <v>179</v>
      </c>
    </row>
    <row r="2" ht="15.75">
      <c r="C2" s="4" t="s">
        <v>499</v>
      </c>
    </row>
    <row r="3" spans="1:7" ht="3.75" customHeight="1">
      <c r="A3" s="1"/>
      <c r="B3" s="1"/>
      <c r="C3" s="1"/>
      <c r="D3" s="1"/>
      <c r="E3" s="1"/>
      <c r="F3" s="1"/>
      <c r="G3" s="1"/>
    </row>
    <row r="4" spans="1:2" ht="12.75">
      <c r="A4" s="2" t="s">
        <v>419</v>
      </c>
      <c r="B4" s="2"/>
    </row>
    <row r="5" spans="1:2" ht="12.75">
      <c r="A5" s="2" t="s">
        <v>420</v>
      </c>
      <c r="B5" s="2"/>
    </row>
    <row r="6" ht="12.75">
      <c r="A6" s="2" t="s">
        <v>12</v>
      </c>
    </row>
    <row r="7" ht="12.75">
      <c r="A7" s="3" t="s">
        <v>442</v>
      </c>
    </row>
    <row r="9" ht="12.75">
      <c r="B9" s="23" t="s">
        <v>421</v>
      </c>
    </row>
    <row r="10" spans="1:7" ht="12.75">
      <c r="A10" s="48" t="s">
        <v>12</v>
      </c>
      <c r="B10" t="s">
        <v>422</v>
      </c>
      <c r="F10" s="76">
        <v>5</v>
      </c>
      <c r="G10" t="s">
        <v>423</v>
      </c>
    </row>
    <row r="11" spans="1:7" ht="12.75">
      <c r="A11" s="48" t="s">
        <v>12</v>
      </c>
      <c r="B11" t="s">
        <v>424</v>
      </c>
      <c r="F11" s="64">
        <v>3</v>
      </c>
      <c r="G11" t="s">
        <v>425</v>
      </c>
    </row>
    <row r="12" spans="1:6" ht="12.75">
      <c r="A12" s="48" t="s">
        <v>12</v>
      </c>
      <c r="F12" s="64"/>
    </row>
    <row r="13" spans="1:6" ht="12.75">
      <c r="A13" s="48" t="s">
        <v>12</v>
      </c>
      <c r="B13" s="23" t="s">
        <v>426</v>
      </c>
      <c r="F13" s="64"/>
    </row>
    <row r="14" spans="1:7" ht="12.75">
      <c r="A14" s="48" t="s">
        <v>12</v>
      </c>
      <c r="B14" t="s">
        <v>427</v>
      </c>
      <c r="F14" s="76">
        <v>30</v>
      </c>
      <c r="G14" t="s">
        <v>428</v>
      </c>
    </row>
    <row r="15" spans="1:7" ht="12.75">
      <c r="A15" s="48" t="s">
        <v>12</v>
      </c>
      <c r="B15" t="s">
        <v>429</v>
      </c>
      <c r="F15" s="64">
        <v>4</v>
      </c>
      <c r="G15" t="s">
        <v>430</v>
      </c>
    </row>
    <row r="16" ht="12.75">
      <c r="A16" s="48" t="s">
        <v>12</v>
      </c>
    </row>
    <row r="17" spans="1:2" ht="12.75">
      <c r="A17" s="48"/>
      <c r="B17" s="23" t="s">
        <v>431</v>
      </c>
    </row>
    <row r="18" spans="1:7" ht="12.75">
      <c r="A18" s="48" t="s">
        <v>12</v>
      </c>
      <c r="B18" t="s">
        <v>475</v>
      </c>
      <c r="F18" s="76">
        <v>8</v>
      </c>
      <c r="G18" t="s">
        <v>432</v>
      </c>
    </row>
    <row r="19" spans="1:6" ht="12.75">
      <c r="A19" s="48" t="s">
        <v>12</v>
      </c>
      <c r="B19" t="s">
        <v>433</v>
      </c>
      <c r="F19" s="12">
        <v>7600000</v>
      </c>
    </row>
    <row r="20" spans="1:7" ht="12.75">
      <c r="A20" s="48" t="s">
        <v>12</v>
      </c>
      <c r="B20" t="s">
        <v>434</v>
      </c>
      <c r="F20" s="58">
        <v>100000</v>
      </c>
      <c r="G20" t="s">
        <v>435</v>
      </c>
    </row>
    <row r="21" spans="1:7" ht="12.75">
      <c r="A21" s="48" t="s">
        <v>12</v>
      </c>
      <c r="B21" t="s">
        <v>474</v>
      </c>
      <c r="F21" s="58">
        <f>F20*F15</f>
        <v>400000</v>
      </c>
      <c r="G21" t="s">
        <v>441</v>
      </c>
    </row>
    <row r="22" spans="1:7" ht="12.75">
      <c r="A22" s="48" t="s">
        <v>12</v>
      </c>
      <c r="B22" t="s">
        <v>476</v>
      </c>
      <c r="F22" s="76">
        <f>F19/F21</f>
        <v>19</v>
      </c>
      <c r="G22" t="s">
        <v>432</v>
      </c>
    </row>
    <row r="25" ht="12.75">
      <c r="A25" s="3" t="s">
        <v>443</v>
      </c>
    </row>
    <row r="27" spans="4:6" ht="12.75">
      <c r="D27" t="s">
        <v>454</v>
      </c>
      <c r="F27" s="58">
        <v>95000</v>
      </c>
    </row>
    <row r="28" ht="12.75">
      <c r="B28" s="23" t="s">
        <v>421</v>
      </c>
    </row>
    <row r="29" spans="1:7" ht="12.75">
      <c r="A29" t="s">
        <v>12</v>
      </c>
      <c r="B29" t="s">
        <v>436</v>
      </c>
      <c r="F29" s="76">
        <v>5.1</v>
      </c>
      <c r="G29" t="s">
        <v>423</v>
      </c>
    </row>
    <row r="30" spans="2:7" ht="12.75">
      <c r="B30" t="s">
        <v>437</v>
      </c>
      <c r="F30" s="58">
        <v>290000</v>
      </c>
      <c r="G30" t="s">
        <v>438</v>
      </c>
    </row>
    <row r="31" spans="2:7" ht="12.75">
      <c r="B31" t="s">
        <v>445</v>
      </c>
      <c r="F31" s="58">
        <v>301000</v>
      </c>
      <c r="G31" t="s">
        <v>438</v>
      </c>
    </row>
    <row r="33" ht="12.75">
      <c r="B33" s="23" t="s">
        <v>426</v>
      </c>
    </row>
    <row r="34" spans="2:7" ht="12.75">
      <c r="B34" t="s">
        <v>439</v>
      </c>
      <c r="F34" s="76">
        <v>30.4</v>
      </c>
      <c r="G34" t="s">
        <v>428</v>
      </c>
    </row>
    <row r="35" spans="2:7" ht="12.75">
      <c r="B35" t="s">
        <v>440</v>
      </c>
      <c r="F35" s="58">
        <v>385000</v>
      </c>
      <c r="G35" t="s">
        <v>441</v>
      </c>
    </row>
    <row r="37" ht="12.75">
      <c r="B37" s="23" t="s">
        <v>431</v>
      </c>
    </row>
    <row r="38" spans="2:6" ht="12.75">
      <c r="B38" t="s">
        <v>464</v>
      </c>
      <c r="F38" s="12">
        <v>3100000</v>
      </c>
    </row>
    <row r="39" spans="2:6" ht="12.75">
      <c r="B39" t="s">
        <v>465</v>
      </c>
      <c r="F39" s="12">
        <v>7650000</v>
      </c>
    </row>
    <row r="42" ht="12.75">
      <c r="A42" s="3" t="s">
        <v>444</v>
      </c>
    </row>
    <row r="44" ht="12.75">
      <c r="B44" s="23" t="s">
        <v>421</v>
      </c>
    </row>
    <row r="45" ht="12.75">
      <c r="B45" s="2" t="s">
        <v>446</v>
      </c>
    </row>
    <row r="46" spans="3:6" ht="12.75">
      <c r="C46" t="s">
        <v>447</v>
      </c>
      <c r="F46" s="8">
        <f>F29</f>
        <v>5.1</v>
      </c>
    </row>
    <row r="47" spans="3:6" ht="12.75">
      <c r="C47" t="s">
        <v>448</v>
      </c>
      <c r="F47" s="8">
        <f>F10</f>
        <v>5</v>
      </c>
    </row>
    <row r="48" spans="3:6" ht="12.75">
      <c r="C48" t="s">
        <v>449</v>
      </c>
      <c r="F48" s="58">
        <f>F31</f>
        <v>301000</v>
      </c>
    </row>
    <row r="49" spans="4:7" ht="12.75">
      <c r="D49" s="77" t="s">
        <v>450</v>
      </c>
      <c r="E49" s="78"/>
      <c r="F49" s="79">
        <f>(F46-F47)*F48</f>
        <v>30099.999999999894</v>
      </c>
      <c r="G49" s="80" t="s">
        <v>455</v>
      </c>
    </row>
    <row r="51" ht="12.75">
      <c r="B51" s="2" t="s">
        <v>451</v>
      </c>
    </row>
    <row r="52" spans="3:6" ht="12.75">
      <c r="C52" t="s">
        <v>452</v>
      </c>
      <c r="F52" s="58">
        <f>F30</f>
        <v>290000</v>
      </c>
    </row>
    <row r="53" spans="3:6" ht="12.75">
      <c r="C53" t="s">
        <v>453</v>
      </c>
      <c r="F53" s="58">
        <f>F11*F27</f>
        <v>285000</v>
      </c>
    </row>
    <row r="54" spans="3:6" ht="12.75">
      <c r="C54" t="s">
        <v>448</v>
      </c>
      <c r="F54" s="8">
        <f>F10</f>
        <v>5</v>
      </c>
    </row>
    <row r="55" spans="4:7" ht="12.75">
      <c r="D55" s="77" t="s">
        <v>450</v>
      </c>
      <c r="E55" s="78"/>
      <c r="F55" s="79">
        <f>(F52-F53)*F54</f>
        <v>25000</v>
      </c>
      <c r="G55" s="80" t="s">
        <v>455</v>
      </c>
    </row>
    <row r="57" ht="12.75">
      <c r="B57" s="23" t="s">
        <v>426</v>
      </c>
    </row>
    <row r="58" ht="12.75">
      <c r="B58" s="2" t="s">
        <v>456</v>
      </c>
    </row>
    <row r="59" spans="3:6" ht="12.75">
      <c r="C59" t="s">
        <v>457</v>
      </c>
      <c r="F59" s="8">
        <f>F34</f>
        <v>30.4</v>
      </c>
    </row>
    <row r="60" spans="3:6" ht="12.75">
      <c r="C60" t="s">
        <v>458</v>
      </c>
      <c r="F60" s="8">
        <f>F14</f>
        <v>30</v>
      </c>
    </row>
    <row r="61" spans="3:6" ht="12.75">
      <c r="C61" t="s">
        <v>459</v>
      </c>
      <c r="F61" s="58">
        <f>F35</f>
        <v>385000</v>
      </c>
    </row>
    <row r="62" spans="4:7" ht="12.75">
      <c r="D62" s="77" t="s">
        <v>450</v>
      </c>
      <c r="E62" s="78"/>
      <c r="F62" s="79">
        <f>(F59-F60)*F61</f>
        <v>153999.99999999945</v>
      </c>
      <c r="G62" s="80" t="s">
        <v>455</v>
      </c>
    </row>
    <row r="64" ht="12.75">
      <c r="B64" s="2" t="s">
        <v>460</v>
      </c>
    </row>
    <row r="65" spans="3:6" ht="12.75">
      <c r="C65" t="s">
        <v>461</v>
      </c>
      <c r="F65" s="58">
        <f>F35</f>
        <v>385000</v>
      </c>
    </row>
    <row r="66" spans="3:6" ht="12.75">
      <c r="C66" t="s">
        <v>462</v>
      </c>
      <c r="F66" s="58">
        <f>F27*F15</f>
        <v>380000</v>
      </c>
    </row>
    <row r="67" spans="3:6" ht="12.75">
      <c r="C67" t="s">
        <v>463</v>
      </c>
      <c r="F67" s="8">
        <f>F14</f>
        <v>30</v>
      </c>
    </row>
    <row r="68" spans="4:7" ht="12.75">
      <c r="D68" s="77" t="s">
        <v>450</v>
      </c>
      <c r="E68" s="78"/>
      <c r="F68" s="79">
        <f>(F65-F66)*F67</f>
        <v>150000</v>
      </c>
      <c r="G68" s="80" t="s">
        <v>455</v>
      </c>
    </row>
    <row r="70" ht="12.75">
      <c r="B70" s="23" t="s">
        <v>431</v>
      </c>
    </row>
    <row r="71" ht="12.75">
      <c r="B71" s="2" t="s">
        <v>466</v>
      </c>
    </row>
    <row r="72" spans="3:6" ht="12.75">
      <c r="C72" t="s">
        <v>467</v>
      </c>
      <c r="F72" s="12">
        <f>F38+F39</f>
        <v>10750000</v>
      </c>
    </row>
    <row r="73" spans="3:6" ht="12.75">
      <c r="C73" t="s">
        <v>468</v>
      </c>
      <c r="F73" s="12">
        <f>(F35*F18)+F19</f>
        <v>10680000</v>
      </c>
    </row>
    <row r="74" spans="4:7" ht="12.75">
      <c r="D74" s="77" t="s">
        <v>450</v>
      </c>
      <c r="E74" s="78"/>
      <c r="F74" s="79">
        <f>F72-F73</f>
        <v>70000</v>
      </c>
      <c r="G74" s="80" t="s">
        <v>455</v>
      </c>
    </row>
    <row r="76" ht="12.75">
      <c r="B76" s="2" t="s">
        <v>469</v>
      </c>
    </row>
    <row r="77" spans="3:6" ht="12.75">
      <c r="C77" t="s">
        <v>468</v>
      </c>
      <c r="F77" s="12">
        <f>(F35*F18)+F19</f>
        <v>10680000</v>
      </c>
    </row>
    <row r="78" spans="3:6" ht="12.75">
      <c r="C78" t="s">
        <v>470</v>
      </c>
      <c r="F78" s="12">
        <f>($F$27*$F$15*$F$18)+$F$19</f>
        <v>10640000</v>
      </c>
    </row>
    <row r="79" spans="4:7" ht="12.75">
      <c r="D79" s="77" t="s">
        <v>450</v>
      </c>
      <c r="E79" s="78"/>
      <c r="F79" s="79">
        <f>F77-F78</f>
        <v>40000</v>
      </c>
      <c r="G79" s="80" t="s">
        <v>455</v>
      </c>
    </row>
    <row r="81" ht="12.75">
      <c r="B81" s="2" t="s">
        <v>471</v>
      </c>
    </row>
    <row r="82" spans="3:6" ht="12.75">
      <c r="C82" t="s">
        <v>470</v>
      </c>
      <c r="F82" s="12">
        <f>($F$27*$F$15*$F$18)+$F$19</f>
        <v>10640000</v>
      </c>
    </row>
    <row r="83" spans="3:6" ht="12.75">
      <c r="C83" t="s">
        <v>473</v>
      </c>
      <c r="F83" s="12">
        <f>(F66*F18)+(F66*F22)</f>
        <v>10260000</v>
      </c>
    </row>
    <row r="84" spans="4:7" ht="12.75">
      <c r="D84" s="77" t="s">
        <v>450</v>
      </c>
      <c r="E84" s="78"/>
      <c r="F84" s="79">
        <f>F82-F83</f>
        <v>380000</v>
      </c>
      <c r="G84" s="80" t="s">
        <v>455</v>
      </c>
    </row>
    <row r="87" ht="12.75">
      <c r="A87" s="3" t="s">
        <v>477</v>
      </c>
    </row>
    <row r="88" spans="5:6" ht="12.75">
      <c r="E88" s="10" t="s">
        <v>14</v>
      </c>
      <c r="F88" s="10" t="s">
        <v>15</v>
      </c>
    </row>
    <row r="89" ht="12.75">
      <c r="B89" s="2" t="s">
        <v>478</v>
      </c>
    </row>
    <row r="90" spans="2:6" ht="12.75">
      <c r="B90" t="s">
        <v>243</v>
      </c>
      <c r="E90" s="12">
        <f>F31*F10</f>
        <v>1505000</v>
      </c>
      <c r="F90" s="12"/>
    </row>
    <row r="91" spans="2:6" ht="12.75">
      <c r="B91" t="s">
        <v>482</v>
      </c>
      <c r="E91" s="12">
        <f>F49</f>
        <v>30099.999999999894</v>
      </c>
      <c r="F91" s="12" t="s">
        <v>12</v>
      </c>
    </row>
    <row r="92" spans="3:6" ht="12.75">
      <c r="C92" t="s">
        <v>20</v>
      </c>
      <c r="E92" s="12"/>
      <c r="F92" s="12">
        <f>F31*F29</f>
        <v>1535100</v>
      </c>
    </row>
    <row r="93" spans="4:6" ht="12.75">
      <c r="D93" s="3" t="s">
        <v>479</v>
      </c>
      <c r="E93" s="81">
        <f>SUM(E90:E92)</f>
        <v>1535100</v>
      </c>
      <c r="F93" s="81">
        <f>SUM(F91:F92)</f>
        <v>1535100</v>
      </c>
    </row>
    <row r="94" spans="5:6" ht="12.75">
      <c r="E94" s="12"/>
      <c r="F94" s="12"/>
    </row>
    <row r="95" spans="2:6" ht="12.75">
      <c r="B95" s="2" t="s">
        <v>480</v>
      </c>
      <c r="E95" s="12"/>
      <c r="F95" s="12"/>
    </row>
    <row r="96" spans="2:6" ht="12.75">
      <c r="B96" t="s">
        <v>481</v>
      </c>
      <c r="E96" s="12">
        <f>F27*F11*F10</f>
        <v>1425000</v>
      </c>
      <c r="F96" s="12"/>
    </row>
    <row r="97" spans="2:6" ht="12.75">
      <c r="B97" t="s">
        <v>483</v>
      </c>
      <c r="E97" s="12">
        <f>F55</f>
        <v>25000</v>
      </c>
      <c r="F97" s="12"/>
    </row>
    <row r="98" spans="3:6" ht="12.75">
      <c r="C98" t="s">
        <v>484</v>
      </c>
      <c r="E98" s="12"/>
      <c r="F98" s="12">
        <f>F30*F10</f>
        <v>1450000</v>
      </c>
    </row>
    <row r="99" spans="4:6" ht="12.75">
      <c r="D99" s="3" t="s">
        <v>479</v>
      </c>
      <c r="E99" s="81">
        <f>SUM(E96:E98)</f>
        <v>1450000</v>
      </c>
      <c r="F99" s="81">
        <f>SUM(F97:F98)</f>
        <v>1450000</v>
      </c>
    </row>
    <row r="100" spans="5:6" ht="12.75">
      <c r="E100" s="12"/>
      <c r="F100" s="12"/>
    </row>
    <row r="101" spans="2:6" ht="12.75">
      <c r="B101" s="2" t="s">
        <v>485</v>
      </c>
      <c r="E101" s="12"/>
      <c r="F101" s="12"/>
    </row>
    <row r="102" spans="2:6" ht="12.75">
      <c r="B102" t="s">
        <v>486</v>
      </c>
      <c r="E102" s="12">
        <f>F27*F15*F14</f>
        <v>11400000</v>
      </c>
      <c r="F102" s="12"/>
    </row>
    <row r="103" spans="2:6" ht="12.75">
      <c r="B103" t="s">
        <v>487</v>
      </c>
      <c r="E103" s="12">
        <f>F62</f>
        <v>153999.99999999945</v>
      </c>
      <c r="F103" s="12"/>
    </row>
    <row r="104" spans="2:6" ht="12.75">
      <c r="B104" t="s">
        <v>488</v>
      </c>
      <c r="E104" s="12">
        <f>F68</f>
        <v>150000</v>
      </c>
      <c r="F104" s="12"/>
    </row>
    <row r="105" spans="3:6" ht="12.75">
      <c r="C105" t="s">
        <v>489</v>
      </c>
      <c r="E105" s="12"/>
      <c r="F105" s="12">
        <f>F35*F34</f>
        <v>11704000</v>
      </c>
    </row>
    <row r="106" spans="4:6" ht="12.75">
      <c r="D106" s="3" t="s">
        <v>479</v>
      </c>
      <c r="E106" s="81">
        <f>SUM(E102:E105)</f>
        <v>11704000</v>
      </c>
      <c r="F106" s="81">
        <f>SUM(F105)</f>
        <v>11704000</v>
      </c>
    </row>
    <row r="107" spans="5:6" ht="12.75">
      <c r="E107" s="12"/>
      <c r="F107" s="12"/>
    </row>
    <row r="108" spans="2:6" ht="12.75">
      <c r="B108" s="2" t="s">
        <v>490</v>
      </c>
      <c r="E108" s="12"/>
      <c r="F108" s="12"/>
    </row>
    <row r="109" spans="2:6" ht="12.75">
      <c r="B109" t="s">
        <v>486</v>
      </c>
      <c r="E109" s="12">
        <f>F83</f>
        <v>10260000</v>
      </c>
      <c r="F109" s="12"/>
    </row>
    <row r="110" spans="3:6" ht="12.75">
      <c r="C110" t="s">
        <v>491</v>
      </c>
      <c r="E110" s="12"/>
      <c r="F110" s="12">
        <f>F83</f>
        <v>10260000</v>
      </c>
    </row>
    <row r="111" spans="4:6" ht="12.75">
      <c r="D111" s="3" t="s">
        <v>479</v>
      </c>
      <c r="E111" s="81">
        <f>SUM(E109:E110)</f>
        <v>10260000</v>
      </c>
      <c r="F111" s="81">
        <f>SUM(F110)</f>
        <v>10260000</v>
      </c>
    </row>
    <row r="112" spans="5:6" ht="12.75">
      <c r="E112" s="12"/>
      <c r="F112" s="12"/>
    </row>
    <row r="113" spans="2:6" ht="12.75">
      <c r="B113" s="2" t="s">
        <v>492</v>
      </c>
      <c r="E113" s="12"/>
      <c r="F113" s="12"/>
    </row>
    <row r="114" spans="2:6" ht="12.75">
      <c r="B114" t="s">
        <v>491</v>
      </c>
      <c r="E114" s="12">
        <f>F83</f>
        <v>10260000</v>
      </c>
      <c r="F114" s="12"/>
    </row>
    <row r="115" spans="2:6" ht="12.75">
      <c r="B115" t="s">
        <v>493</v>
      </c>
      <c r="E115" s="12">
        <f>F74</f>
        <v>70000</v>
      </c>
      <c r="F115" s="12"/>
    </row>
    <row r="116" spans="2:6" ht="12.75">
      <c r="B116" t="s">
        <v>494</v>
      </c>
      <c r="E116" s="12">
        <f>F79</f>
        <v>40000</v>
      </c>
      <c r="F116" s="12"/>
    </row>
    <row r="117" spans="2:6" ht="12.75">
      <c r="B117" t="s">
        <v>495</v>
      </c>
      <c r="E117" s="12">
        <f>F84</f>
        <v>380000</v>
      </c>
      <c r="F117" s="12"/>
    </row>
    <row r="118" spans="3:6" ht="12.75">
      <c r="C118" t="s">
        <v>496</v>
      </c>
      <c r="E118" s="12"/>
      <c r="F118" s="12">
        <f>F38+F39</f>
        <v>10750000</v>
      </c>
    </row>
    <row r="119" spans="4:6" ht="12.75">
      <c r="D119" s="3" t="s">
        <v>479</v>
      </c>
      <c r="E119" s="81">
        <f>SUM(E114:E118)</f>
        <v>10750000</v>
      </c>
      <c r="F119" s="81">
        <f>SUM(F118)</f>
        <v>10750000</v>
      </c>
    </row>
    <row r="120" spans="5:6" ht="12.75">
      <c r="E120" s="12"/>
      <c r="F120" s="12"/>
    </row>
  </sheetData>
  <hyperlinks>
    <hyperlink ref="H1" location="'Main Menu'!A1" display="Main Menu"/>
  </hyperlink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G83"/>
  <sheetViews>
    <sheetView workbookViewId="0" topLeftCell="A1">
      <selection activeCell="G1" sqref="G1"/>
    </sheetView>
  </sheetViews>
  <sheetFormatPr defaultColWidth="9.140625" defaultRowHeight="12.75"/>
  <cols>
    <col min="1" max="1" width="31.57421875" style="0" customWidth="1"/>
    <col min="2" max="2" width="21.57421875" style="0" customWidth="1"/>
    <col min="3" max="3" width="11.00390625" style="0" customWidth="1"/>
    <col min="4" max="4" width="25.7109375" style="0" customWidth="1"/>
  </cols>
  <sheetData>
    <row r="1" spans="2:7" ht="15.75">
      <c r="B1" s="4" t="s">
        <v>203</v>
      </c>
      <c r="G1" s="84" t="s">
        <v>179</v>
      </c>
    </row>
    <row r="2" ht="15.75">
      <c r="B2" s="4" t="s">
        <v>499</v>
      </c>
    </row>
    <row r="3" spans="1:7" ht="5.25" customHeight="1">
      <c r="A3" s="1"/>
      <c r="B3" s="1"/>
      <c r="C3" s="1"/>
      <c r="D3" s="1"/>
      <c r="E3" s="1"/>
      <c r="F3" s="1"/>
      <c r="G3" s="1"/>
    </row>
    <row r="4" ht="12.75">
      <c r="A4" s="2" t="s">
        <v>208</v>
      </c>
    </row>
    <row r="5" ht="12.75">
      <c r="A5" s="2" t="s">
        <v>12</v>
      </c>
    </row>
    <row r="6" spans="1:4" ht="12.75">
      <c r="A6" s="2"/>
      <c r="C6" s="11" t="s">
        <v>205</v>
      </c>
      <c r="D6" s="11" t="s">
        <v>207</v>
      </c>
    </row>
    <row r="7" spans="1:5" ht="12.75">
      <c r="A7" s="22" t="s">
        <v>17</v>
      </c>
      <c r="B7" s="22" t="s">
        <v>204</v>
      </c>
      <c r="C7" s="22" t="s">
        <v>206</v>
      </c>
      <c r="D7" s="22" t="s">
        <v>224</v>
      </c>
      <c r="E7" s="22" t="s">
        <v>290</v>
      </c>
    </row>
    <row r="9" spans="1:4" ht="12.75">
      <c r="A9" t="s">
        <v>20</v>
      </c>
      <c r="B9" t="s">
        <v>273</v>
      </c>
      <c r="C9" t="s">
        <v>15</v>
      </c>
      <c r="D9" t="s">
        <v>89</v>
      </c>
    </row>
    <row r="10" spans="1:4" ht="12.75">
      <c r="A10" t="s">
        <v>42</v>
      </c>
      <c r="B10" t="s">
        <v>274</v>
      </c>
      <c r="C10" t="s">
        <v>14</v>
      </c>
      <c r="D10" t="s">
        <v>89</v>
      </c>
    </row>
    <row r="11" spans="1:5" ht="12.75">
      <c r="A11" t="s">
        <v>209</v>
      </c>
      <c r="B11" t="s">
        <v>275</v>
      </c>
      <c r="C11" t="s">
        <v>15</v>
      </c>
      <c r="D11" t="s">
        <v>89</v>
      </c>
      <c r="E11" t="s">
        <v>278</v>
      </c>
    </row>
    <row r="12" spans="1:5" ht="12.75">
      <c r="A12" t="s">
        <v>59</v>
      </c>
      <c r="B12" t="s">
        <v>275</v>
      </c>
      <c r="C12" t="s">
        <v>15</v>
      </c>
      <c r="D12" t="s">
        <v>89</v>
      </c>
      <c r="E12" t="s">
        <v>279</v>
      </c>
    </row>
    <row r="13" spans="1:4" ht="12.75">
      <c r="A13" t="s">
        <v>210</v>
      </c>
      <c r="B13" t="s">
        <v>276</v>
      </c>
      <c r="C13" t="s">
        <v>14</v>
      </c>
      <c r="D13" t="s">
        <v>93</v>
      </c>
    </row>
    <row r="14" spans="1:5" ht="12.75">
      <c r="A14" t="s">
        <v>211</v>
      </c>
      <c r="B14" t="s">
        <v>274</v>
      </c>
      <c r="C14" t="s">
        <v>15</v>
      </c>
      <c r="D14" t="s">
        <v>89</v>
      </c>
      <c r="E14" t="s">
        <v>277</v>
      </c>
    </row>
    <row r="15" spans="1:4" ht="12.75">
      <c r="A15" t="s">
        <v>212</v>
      </c>
      <c r="B15" t="s">
        <v>276</v>
      </c>
      <c r="C15" t="s">
        <v>14</v>
      </c>
      <c r="D15" t="s">
        <v>93</v>
      </c>
    </row>
    <row r="16" spans="1:4" ht="12.75">
      <c r="A16" t="s">
        <v>213</v>
      </c>
      <c r="B16" t="s">
        <v>280</v>
      </c>
      <c r="C16" t="s">
        <v>15</v>
      </c>
      <c r="D16" t="s">
        <v>93</v>
      </c>
    </row>
    <row r="17" spans="1:4" ht="12.75">
      <c r="A17" t="s">
        <v>214</v>
      </c>
      <c r="B17" t="s">
        <v>275</v>
      </c>
      <c r="C17" t="s">
        <v>14</v>
      </c>
      <c r="D17" t="s">
        <v>89</v>
      </c>
    </row>
    <row r="18" spans="1:4" ht="12.75">
      <c r="A18" t="s">
        <v>283</v>
      </c>
      <c r="B18" t="s">
        <v>281</v>
      </c>
      <c r="C18" t="s">
        <v>15</v>
      </c>
      <c r="D18" t="s">
        <v>89</v>
      </c>
    </row>
    <row r="19" spans="1:4" ht="12.75">
      <c r="A19" t="s">
        <v>282</v>
      </c>
      <c r="B19" t="s">
        <v>281</v>
      </c>
      <c r="C19" t="s">
        <v>15</v>
      </c>
      <c r="D19" t="s">
        <v>89</v>
      </c>
    </row>
    <row r="20" spans="1:4" ht="12.75">
      <c r="A20" t="s">
        <v>16</v>
      </c>
      <c r="B20" t="s">
        <v>284</v>
      </c>
      <c r="C20" t="s">
        <v>14</v>
      </c>
      <c r="D20" t="s">
        <v>89</v>
      </c>
    </row>
    <row r="21" spans="1:4" ht="12.75">
      <c r="A21" t="s">
        <v>285</v>
      </c>
      <c r="B21" t="s">
        <v>281</v>
      </c>
      <c r="C21" t="s">
        <v>14</v>
      </c>
      <c r="D21" t="s">
        <v>286</v>
      </c>
    </row>
    <row r="22" spans="1:4" ht="12.75">
      <c r="A22" t="s">
        <v>215</v>
      </c>
      <c r="B22" t="s">
        <v>273</v>
      </c>
      <c r="C22" t="s">
        <v>15</v>
      </c>
      <c r="D22" t="s">
        <v>89</v>
      </c>
    </row>
    <row r="23" spans="1:4" ht="12.75">
      <c r="A23" t="s">
        <v>216</v>
      </c>
      <c r="B23" t="s">
        <v>281</v>
      </c>
      <c r="C23" t="s">
        <v>15</v>
      </c>
      <c r="D23" t="s">
        <v>89</v>
      </c>
    </row>
    <row r="24" spans="1:4" ht="12.75">
      <c r="A24" t="s">
        <v>95</v>
      </c>
      <c r="B24" t="s">
        <v>276</v>
      </c>
      <c r="C24" t="s">
        <v>14</v>
      </c>
      <c r="D24" t="s">
        <v>93</v>
      </c>
    </row>
    <row r="25" spans="1:5" ht="12.75">
      <c r="A25" t="s">
        <v>217</v>
      </c>
      <c r="B25" t="s">
        <v>287</v>
      </c>
      <c r="C25" t="s">
        <v>15</v>
      </c>
      <c r="D25" t="s">
        <v>89</v>
      </c>
      <c r="E25" t="s">
        <v>288</v>
      </c>
    </row>
    <row r="26" spans="1:4" ht="12.75">
      <c r="A26" t="s">
        <v>218</v>
      </c>
      <c r="B26" t="s">
        <v>280</v>
      </c>
      <c r="C26" t="s">
        <v>15</v>
      </c>
      <c r="D26" t="s">
        <v>89</v>
      </c>
    </row>
    <row r="27" spans="1:4" ht="12.75">
      <c r="A27" t="s">
        <v>219</v>
      </c>
      <c r="B27" t="s">
        <v>289</v>
      </c>
      <c r="C27" t="s">
        <v>15</v>
      </c>
      <c r="D27" t="s">
        <v>93</v>
      </c>
    </row>
    <row r="28" spans="1:4" ht="12.75">
      <c r="A28" t="s">
        <v>220</v>
      </c>
      <c r="B28" t="s">
        <v>281</v>
      </c>
      <c r="C28" t="s">
        <v>15</v>
      </c>
      <c r="D28" t="s">
        <v>89</v>
      </c>
    </row>
    <row r="29" spans="1:4" ht="12.75">
      <c r="A29" t="s">
        <v>221</v>
      </c>
      <c r="B29" t="s">
        <v>275</v>
      </c>
      <c r="C29" t="s">
        <v>14</v>
      </c>
      <c r="D29" t="s">
        <v>89</v>
      </c>
    </row>
    <row r="30" spans="1:4" ht="12.75">
      <c r="A30" t="s">
        <v>222</v>
      </c>
      <c r="B30" t="s">
        <v>289</v>
      </c>
      <c r="C30" t="s">
        <v>15</v>
      </c>
      <c r="D30" t="s">
        <v>93</v>
      </c>
    </row>
    <row r="31" spans="1:4" ht="12.75">
      <c r="A31" t="s">
        <v>223</v>
      </c>
      <c r="B31" t="s">
        <v>362</v>
      </c>
      <c r="C31" t="s">
        <v>14</v>
      </c>
      <c r="D31" t="s">
        <v>93</v>
      </c>
    </row>
    <row r="32" spans="1:4" ht="12.75">
      <c r="A32" t="s">
        <v>225</v>
      </c>
      <c r="B32" t="s">
        <v>363</v>
      </c>
      <c r="C32" t="s">
        <v>15</v>
      </c>
      <c r="D32" t="s">
        <v>89</v>
      </c>
    </row>
    <row r="33" spans="1:4" ht="12.75">
      <c r="A33" t="s">
        <v>226</v>
      </c>
      <c r="B33" t="s">
        <v>364</v>
      </c>
      <c r="C33" t="s">
        <v>14</v>
      </c>
      <c r="D33" t="s">
        <v>89</v>
      </c>
    </row>
    <row r="34" spans="1:4" ht="12.75">
      <c r="A34" t="s">
        <v>227</v>
      </c>
      <c r="B34" t="s">
        <v>273</v>
      </c>
      <c r="C34" t="s">
        <v>15</v>
      </c>
      <c r="D34" t="s">
        <v>89</v>
      </c>
    </row>
    <row r="35" spans="1:4" ht="12.75">
      <c r="A35" t="s">
        <v>228</v>
      </c>
      <c r="B35" t="s">
        <v>284</v>
      </c>
      <c r="C35" t="s">
        <v>14</v>
      </c>
      <c r="D35" t="s">
        <v>89</v>
      </c>
    </row>
    <row r="36" spans="1:4" ht="12.75">
      <c r="A36" t="s">
        <v>229</v>
      </c>
      <c r="B36" t="s">
        <v>289</v>
      </c>
      <c r="C36" t="s">
        <v>15</v>
      </c>
      <c r="D36" t="s">
        <v>93</v>
      </c>
    </row>
    <row r="37" spans="1:4" ht="12.75">
      <c r="A37" t="s">
        <v>241</v>
      </c>
      <c r="B37" t="s">
        <v>289</v>
      </c>
      <c r="C37" t="s">
        <v>15</v>
      </c>
      <c r="D37" t="s">
        <v>93</v>
      </c>
    </row>
    <row r="38" spans="1:4" ht="12.75">
      <c r="A38" t="s">
        <v>230</v>
      </c>
      <c r="B38" t="s">
        <v>359</v>
      </c>
      <c r="C38" t="s">
        <v>14</v>
      </c>
      <c r="D38" t="s">
        <v>89</v>
      </c>
    </row>
    <row r="39" spans="1:4" ht="12.75">
      <c r="A39" t="s">
        <v>231</v>
      </c>
      <c r="B39" t="s">
        <v>358</v>
      </c>
      <c r="C39" t="s">
        <v>14</v>
      </c>
      <c r="D39" t="s">
        <v>93</v>
      </c>
    </row>
    <row r="40" spans="1:4" ht="12.75">
      <c r="A40" t="s">
        <v>232</v>
      </c>
      <c r="B40" t="s">
        <v>273</v>
      </c>
      <c r="C40" t="s">
        <v>15</v>
      </c>
      <c r="D40" t="s">
        <v>89</v>
      </c>
    </row>
    <row r="41" spans="1:4" ht="12.75">
      <c r="A41" t="s">
        <v>97</v>
      </c>
      <c r="B41" t="s">
        <v>276</v>
      </c>
      <c r="C41" t="s">
        <v>14</v>
      </c>
      <c r="D41" t="s">
        <v>93</v>
      </c>
    </row>
    <row r="42" spans="1:4" ht="12.75">
      <c r="A42" t="s">
        <v>233</v>
      </c>
      <c r="B42" t="s">
        <v>273</v>
      </c>
      <c r="C42" t="s">
        <v>15</v>
      </c>
      <c r="D42" t="s">
        <v>89</v>
      </c>
    </row>
    <row r="43" spans="1:4" ht="12.75">
      <c r="A43" t="s">
        <v>98</v>
      </c>
      <c r="B43" t="s">
        <v>358</v>
      </c>
      <c r="C43" t="s">
        <v>14</v>
      </c>
      <c r="D43" t="s">
        <v>93</v>
      </c>
    </row>
    <row r="44" spans="1:4" ht="12.75">
      <c r="A44" t="s">
        <v>234</v>
      </c>
      <c r="B44" t="s">
        <v>284</v>
      </c>
      <c r="C44" t="s">
        <v>14</v>
      </c>
      <c r="D44" t="s">
        <v>89</v>
      </c>
    </row>
    <row r="45" spans="1:4" ht="12.75">
      <c r="A45" t="s">
        <v>235</v>
      </c>
      <c r="B45" t="s">
        <v>273</v>
      </c>
      <c r="C45" t="s">
        <v>15</v>
      </c>
      <c r="D45" t="s">
        <v>89</v>
      </c>
    </row>
    <row r="46" spans="1:4" ht="12.75">
      <c r="A46" t="s">
        <v>236</v>
      </c>
      <c r="B46" t="s">
        <v>360</v>
      </c>
      <c r="C46" t="s">
        <v>15</v>
      </c>
      <c r="D46" t="s">
        <v>93</v>
      </c>
    </row>
    <row r="47" spans="1:4" ht="12.75">
      <c r="A47" t="s">
        <v>237</v>
      </c>
      <c r="B47" t="s">
        <v>284</v>
      </c>
      <c r="C47" t="s">
        <v>14</v>
      </c>
      <c r="D47" t="s">
        <v>89</v>
      </c>
    </row>
    <row r="48" spans="1:4" ht="12.75">
      <c r="A48" t="s">
        <v>238</v>
      </c>
      <c r="B48" t="s">
        <v>275</v>
      </c>
      <c r="C48" t="s">
        <v>14</v>
      </c>
      <c r="D48" t="s">
        <v>89</v>
      </c>
    </row>
    <row r="49" spans="1:4" ht="12.75">
      <c r="A49" t="s">
        <v>239</v>
      </c>
      <c r="B49" t="s">
        <v>362</v>
      </c>
      <c r="C49" t="s">
        <v>14</v>
      </c>
      <c r="D49" t="s">
        <v>93</v>
      </c>
    </row>
    <row r="50" spans="1:4" ht="12.75">
      <c r="A50" t="s">
        <v>240</v>
      </c>
      <c r="B50" t="s">
        <v>362</v>
      </c>
      <c r="C50" t="s">
        <v>14</v>
      </c>
      <c r="D50" t="s">
        <v>93</v>
      </c>
    </row>
    <row r="51" spans="1:4" ht="12.75">
      <c r="A51" t="s">
        <v>242</v>
      </c>
      <c r="B51" t="s">
        <v>284</v>
      </c>
      <c r="C51" t="s">
        <v>14</v>
      </c>
      <c r="D51" t="s">
        <v>89</v>
      </c>
    </row>
    <row r="52" spans="1:4" ht="12.75">
      <c r="A52" t="s">
        <v>243</v>
      </c>
      <c r="B52" t="s">
        <v>284</v>
      </c>
      <c r="C52" t="s">
        <v>14</v>
      </c>
      <c r="D52" t="s">
        <v>89</v>
      </c>
    </row>
    <row r="53" spans="1:4" ht="12.75">
      <c r="A53" t="s">
        <v>244</v>
      </c>
      <c r="B53" t="s">
        <v>284</v>
      </c>
      <c r="C53" t="s">
        <v>14</v>
      </c>
      <c r="D53" t="s">
        <v>89</v>
      </c>
    </row>
    <row r="54" spans="1:4" ht="12.75">
      <c r="A54" t="s">
        <v>245</v>
      </c>
      <c r="B54" t="s">
        <v>273</v>
      </c>
      <c r="C54" t="s">
        <v>15</v>
      </c>
      <c r="D54" t="s">
        <v>89</v>
      </c>
    </row>
    <row r="55" spans="1:4" ht="12.75">
      <c r="A55" t="s">
        <v>246</v>
      </c>
      <c r="B55" t="s">
        <v>284</v>
      </c>
      <c r="C55" t="s">
        <v>14</v>
      </c>
      <c r="D55" t="s">
        <v>89</v>
      </c>
    </row>
    <row r="56" spans="1:4" ht="12.75">
      <c r="A56" t="s">
        <v>247</v>
      </c>
      <c r="B56" t="s">
        <v>359</v>
      </c>
      <c r="C56" t="s">
        <v>14</v>
      </c>
      <c r="D56" t="s">
        <v>89</v>
      </c>
    </row>
    <row r="57" spans="1:4" ht="12.75">
      <c r="A57" t="s">
        <v>248</v>
      </c>
      <c r="B57" t="s">
        <v>359</v>
      </c>
      <c r="C57" t="s">
        <v>14</v>
      </c>
      <c r="D57" t="s">
        <v>89</v>
      </c>
    </row>
    <row r="58" spans="1:4" ht="12.75">
      <c r="A58" t="s">
        <v>249</v>
      </c>
      <c r="B58" t="s">
        <v>281</v>
      </c>
      <c r="C58" t="s">
        <v>15</v>
      </c>
      <c r="D58" t="s">
        <v>89</v>
      </c>
    </row>
    <row r="59" spans="1:4" ht="12.75">
      <c r="A59" t="s">
        <v>250</v>
      </c>
      <c r="B59" t="s">
        <v>276</v>
      </c>
      <c r="C59" t="s">
        <v>14</v>
      </c>
      <c r="D59" t="s">
        <v>89</v>
      </c>
    </row>
    <row r="60" spans="1:4" ht="12.75">
      <c r="A60" t="s">
        <v>251</v>
      </c>
      <c r="B60" t="s">
        <v>276</v>
      </c>
      <c r="C60" t="s">
        <v>14</v>
      </c>
      <c r="D60" t="s">
        <v>89</v>
      </c>
    </row>
    <row r="61" spans="1:4" ht="12.75">
      <c r="A61" t="s">
        <v>252</v>
      </c>
      <c r="B61" t="s">
        <v>284</v>
      </c>
      <c r="C61" t="s">
        <v>14</v>
      </c>
      <c r="D61" t="s">
        <v>89</v>
      </c>
    </row>
    <row r="62" spans="1:4" ht="12.75">
      <c r="A62" t="s">
        <v>253</v>
      </c>
      <c r="B62" t="s">
        <v>280</v>
      </c>
      <c r="C62" t="s">
        <v>15</v>
      </c>
      <c r="D62" t="s">
        <v>89</v>
      </c>
    </row>
    <row r="63" spans="1:4" ht="12.75">
      <c r="A63" t="s">
        <v>254</v>
      </c>
      <c r="B63" t="s">
        <v>284</v>
      </c>
      <c r="C63" t="s">
        <v>14</v>
      </c>
      <c r="D63" t="s">
        <v>89</v>
      </c>
    </row>
    <row r="64" spans="1:4" ht="12.75">
      <c r="A64" t="s">
        <v>255</v>
      </c>
      <c r="B64" t="s">
        <v>284</v>
      </c>
      <c r="C64" t="s">
        <v>14</v>
      </c>
      <c r="D64" t="s">
        <v>89</v>
      </c>
    </row>
    <row r="65" spans="1:4" ht="12.75">
      <c r="A65" t="s">
        <v>256</v>
      </c>
      <c r="B65" t="s">
        <v>281</v>
      </c>
      <c r="C65" t="s">
        <v>15</v>
      </c>
      <c r="D65" t="s">
        <v>89</v>
      </c>
    </row>
    <row r="66" spans="1:4" ht="12.75">
      <c r="A66" t="s">
        <v>257</v>
      </c>
      <c r="B66" t="s">
        <v>95</v>
      </c>
      <c r="C66" t="s">
        <v>14</v>
      </c>
      <c r="D66" t="s">
        <v>93</v>
      </c>
    </row>
    <row r="67" spans="1:4" ht="12.75">
      <c r="A67" t="s">
        <v>258</v>
      </c>
      <c r="B67" t="s">
        <v>95</v>
      </c>
      <c r="C67" t="s">
        <v>15</v>
      </c>
      <c r="D67" t="s">
        <v>93</v>
      </c>
    </row>
    <row r="68" spans="1:4" ht="12.75">
      <c r="A68" t="s">
        <v>96</v>
      </c>
      <c r="B68" t="s">
        <v>276</v>
      </c>
      <c r="C68" t="s">
        <v>14</v>
      </c>
      <c r="D68" t="s">
        <v>93</v>
      </c>
    </row>
    <row r="69" spans="1:4" ht="12.75">
      <c r="A69" t="s">
        <v>67</v>
      </c>
      <c r="B69" t="s">
        <v>281</v>
      </c>
      <c r="C69" t="s">
        <v>15</v>
      </c>
      <c r="D69" t="s">
        <v>89</v>
      </c>
    </row>
    <row r="70" spans="1:4" ht="12.75">
      <c r="A70" t="s">
        <v>259</v>
      </c>
      <c r="B70" t="s">
        <v>276</v>
      </c>
      <c r="C70" t="s">
        <v>14</v>
      </c>
      <c r="D70" t="s">
        <v>93</v>
      </c>
    </row>
    <row r="71" spans="1:4" ht="12.75">
      <c r="A71" t="s">
        <v>260</v>
      </c>
      <c r="B71" t="s">
        <v>273</v>
      </c>
      <c r="C71" t="s">
        <v>15</v>
      </c>
      <c r="D71" t="s">
        <v>89</v>
      </c>
    </row>
    <row r="72" spans="1:4" ht="12.75">
      <c r="A72" t="s">
        <v>261</v>
      </c>
      <c r="B72" t="s">
        <v>361</v>
      </c>
      <c r="C72" t="s">
        <v>15</v>
      </c>
      <c r="D72" t="s">
        <v>93</v>
      </c>
    </row>
    <row r="73" spans="1:4" ht="12.75">
      <c r="A73" t="s">
        <v>262</v>
      </c>
      <c r="B73" t="s">
        <v>361</v>
      </c>
      <c r="C73" t="s">
        <v>14</v>
      </c>
      <c r="D73" t="s">
        <v>93</v>
      </c>
    </row>
    <row r="74" spans="1:4" ht="12.75">
      <c r="A74" t="s">
        <v>263</v>
      </c>
      <c r="B74" t="s">
        <v>361</v>
      </c>
      <c r="C74" t="s">
        <v>14</v>
      </c>
      <c r="D74" t="s">
        <v>93</v>
      </c>
    </row>
    <row r="75" spans="1:4" ht="12.75">
      <c r="A75" t="s">
        <v>264</v>
      </c>
      <c r="B75" t="s">
        <v>273</v>
      </c>
      <c r="C75" t="s">
        <v>15</v>
      </c>
      <c r="D75" t="s">
        <v>89</v>
      </c>
    </row>
    <row r="76" spans="1:4" ht="12.75">
      <c r="A76" t="s">
        <v>265</v>
      </c>
      <c r="B76" t="s">
        <v>365</v>
      </c>
      <c r="C76" t="s">
        <v>14</v>
      </c>
      <c r="D76" t="s">
        <v>89</v>
      </c>
    </row>
    <row r="77" spans="1:4" ht="12.75">
      <c r="A77" t="s">
        <v>266</v>
      </c>
      <c r="B77" t="s">
        <v>281</v>
      </c>
      <c r="C77" t="s">
        <v>14</v>
      </c>
      <c r="D77" t="s">
        <v>286</v>
      </c>
    </row>
    <row r="78" spans="1:4" ht="12.75">
      <c r="A78" t="s">
        <v>267</v>
      </c>
      <c r="B78" t="s">
        <v>284</v>
      </c>
      <c r="C78" t="s">
        <v>14</v>
      </c>
      <c r="D78" t="s">
        <v>89</v>
      </c>
    </row>
    <row r="79" spans="1:4" ht="12.75">
      <c r="A79" t="s">
        <v>268</v>
      </c>
      <c r="B79" t="s">
        <v>276</v>
      </c>
      <c r="C79" t="s">
        <v>14</v>
      </c>
      <c r="D79" t="s">
        <v>93</v>
      </c>
    </row>
    <row r="80" spans="1:4" ht="12.75">
      <c r="A80" t="s">
        <v>269</v>
      </c>
      <c r="B80" t="s">
        <v>281</v>
      </c>
      <c r="C80" t="s">
        <v>14</v>
      </c>
      <c r="D80" t="s">
        <v>89</v>
      </c>
    </row>
    <row r="81" spans="1:4" ht="12.75">
      <c r="A81" t="s">
        <v>270</v>
      </c>
      <c r="B81" t="s">
        <v>276</v>
      </c>
      <c r="C81" t="s">
        <v>14</v>
      </c>
      <c r="D81" t="s">
        <v>93</v>
      </c>
    </row>
    <row r="82" spans="1:4" ht="12.75">
      <c r="A82" t="s">
        <v>271</v>
      </c>
      <c r="B82" t="s">
        <v>276</v>
      </c>
      <c r="C82" t="s">
        <v>14</v>
      </c>
      <c r="D82" t="s">
        <v>93</v>
      </c>
    </row>
    <row r="83" spans="1:4" ht="12.75">
      <c r="A83" t="s">
        <v>272</v>
      </c>
      <c r="B83" t="s">
        <v>284</v>
      </c>
      <c r="C83" t="s">
        <v>14</v>
      </c>
      <c r="D83" t="s">
        <v>89</v>
      </c>
    </row>
  </sheetData>
  <hyperlinks>
    <hyperlink ref="G1" location="'Main Menu'!A1" display="Main Menu"/>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26"/>
  <sheetViews>
    <sheetView workbookViewId="0" topLeftCell="A1">
      <selection activeCell="E1" sqref="E1"/>
    </sheetView>
  </sheetViews>
  <sheetFormatPr defaultColWidth="9.140625" defaultRowHeight="12.75"/>
  <cols>
    <col min="2" max="2" width="8.8515625" style="0" customWidth="1"/>
    <col min="3" max="3" width="25.00390625" style="0" customWidth="1"/>
    <col min="4" max="4" width="66.7109375" style="0" customWidth="1"/>
  </cols>
  <sheetData>
    <row r="1" spans="3:5" ht="15.75">
      <c r="C1" s="4" t="s">
        <v>155</v>
      </c>
      <c r="E1" s="84" t="s">
        <v>179</v>
      </c>
    </row>
    <row r="2" ht="15.75">
      <c r="C2" s="4" t="s">
        <v>499</v>
      </c>
    </row>
    <row r="3" spans="1:4" ht="3.75" customHeight="1">
      <c r="A3" s="1"/>
      <c r="B3" s="1"/>
      <c r="C3" s="1"/>
      <c r="D3" s="1"/>
    </row>
    <row r="4" spans="1:10" ht="12.75">
      <c r="A4" s="2" t="s">
        <v>156</v>
      </c>
      <c r="B4" s="2"/>
      <c r="C4" s="2"/>
      <c r="D4" s="2"/>
      <c r="G4" s="2"/>
      <c r="H4" s="2"/>
      <c r="I4" s="2"/>
      <c r="J4" s="2"/>
    </row>
    <row r="5" ht="12.75">
      <c r="A5" s="2" t="s">
        <v>157</v>
      </c>
    </row>
    <row r="7" spans="2:4" ht="12.75">
      <c r="B7" s="14" t="s">
        <v>63</v>
      </c>
      <c r="C7" s="14" t="s">
        <v>158</v>
      </c>
      <c r="D7" s="14" t="s">
        <v>159</v>
      </c>
    </row>
    <row r="9" spans="2:4" ht="12.75">
      <c r="B9">
        <v>1001</v>
      </c>
      <c r="C9" t="s">
        <v>16</v>
      </c>
      <c r="D9" t="s">
        <v>162</v>
      </c>
    </row>
    <row r="10" spans="2:4" ht="12.75">
      <c r="B10">
        <v>1002</v>
      </c>
      <c r="C10" t="s">
        <v>42</v>
      </c>
      <c r="D10" t="s">
        <v>161</v>
      </c>
    </row>
    <row r="11" spans="2:4" ht="12.75">
      <c r="B11">
        <v>1003</v>
      </c>
      <c r="C11" t="s">
        <v>31</v>
      </c>
      <c r="D11" t="s">
        <v>160</v>
      </c>
    </row>
    <row r="12" spans="2:4" ht="12.75">
      <c r="B12">
        <v>1004</v>
      </c>
      <c r="C12" t="s">
        <v>65</v>
      </c>
      <c r="D12" t="s">
        <v>176</v>
      </c>
    </row>
    <row r="13" spans="2:4" ht="12.75">
      <c r="B13">
        <v>1101</v>
      </c>
      <c r="C13" t="s">
        <v>38</v>
      </c>
      <c r="D13" t="s">
        <v>177</v>
      </c>
    </row>
    <row r="14" spans="2:4" ht="12.75">
      <c r="B14">
        <v>1102</v>
      </c>
      <c r="C14" t="s">
        <v>59</v>
      </c>
      <c r="D14" t="s">
        <v>163</v>
      </c>
    </row>
    <row r="15" spans="2:4" ht="12.75">
      <c r="B15">
        <v>2001</v>
      </c>
      <c r="C15" t="s">
        <v>20</v>
      </c>
      <c r="D15" t="s">
        <v>164</v>
      </c>
    </row>
    <row r="16" spans="2:4" ht="12.75">
      <c r="B16">
        <v>2002</v>
      </c>
      <c r="C16" t="s">
        <v>128</v>
      </c>
      <c r="D16" t="s">
        <v>165</v>
      </c>
    </row>
    <row r="17" spans="2:4" ht="12.75">
      <c r="B17">
        <v>2101</v>
      </c>
      <c r="C17" t="s">
        <v>39</v>
      </c>
      <c r="D17" t="s">
        <v>166</v>
      </c>
    </row>
    <row r="18" spans="2:4" ht="12.75">
      <c r="B18">
        <v>3101</v>
      </c>
      <c r="C18" t="s">
        <v>66</v>
      </c>
      <c r="D18" t="s">
        <v>167</v>
      </c>
    </row>
    <row r="19" spans="2:4" ht="12.75">
      <c r="B19">
        <v>3001</v>
      </c>
      <c r="C19" t="s">
        <v>67</v>
      </c>
      <c r="D19" t="s">
        <v>168</v>
      </c>
    </row>
    <row r="20" spans="2:4" ht="12.75">
      <c r="B20" s="48">
        <v>4001</v>
      </c>
      <c r="C20" t="s">
        <v>95</v>
      </c>
      <c r="D20" t="s">
        <v>169</v>
      </c>
    </row>
    <row r="21" spans="2:4" ht="12.75">
      <c r="B21" s="48">
        <v>4002</v>
      </c>
      <c r="C21" t="s">
        <v>29</v>
      </c>
      <c r="D21" t="s">
        <v>170</v>
      </c>
    </row>
    <row r="22" spans="2:4" ht="12.75">
      <c r="B22" s="48">
        <v>4003</v>
      </c>
      <c r="C22" t="s">
        <v>58</v>
      </c>
      <c r="D22" t="s">
        <v>171</v>
      </c>
    </row>
    <row r="23" spans="2:4" ht="12.75">
      <c r="B23" s="48">
        <v>4004</v>
      </c>
      <c r="C23" t="s">
        <v>98</v>
      </c>
      <c r="D23" t="s">
        <v>172</v>
      </c>
    </row>
    <row r="24" spans="2:4" ht="12.75">
      <c r="B24" s="48">
        <v>4005</v>
      </c>
      <c r="C24" t="s">
        <v>99</v>
      </c>
      <c r="D24" t="s">
        <v>173</v>
      </c>
    </row>
    <row r="25" spans="2:4" ht="12.75">
      <c r="B25" s="48">
        <v>5001</v>
      </c>
      <c r="C25" t="s">
        <v>43</v>
      </c>
      <c r="D25" t="s">
        <v>174</v>
      </c>
    </row>
    <row r="26" spans="2:4" ht="12.75">
      <c r="B26" s="48">
        <v>6001</v>
      </c>
      <c r="C26" t="s">
        <v>103</v>
      </c>
      <c r="D26" t="s">
        <v>175</v>
      </c>
    </row>
  </sheetData>
  <hyperlinks>
    <hyperlink ref="E1" location="'Main Menu'!A1" display="Main Menu"/>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101"/>
  <sheetViews>
    <sheetView workbookViewId="0" topLeftCell="A1">
      <selection activeCell="L1" sqref="L1"/>
    </sheetView>
  </sheetViews>
  <sheetFormatPr defaultColWidth="9.140625" defaultRowHeight="12.75"/>
  <cols>
    <col min="1" max="1" width="5.57421875" style="0" customWidth="1"/>
    <col min="2" max="2" width="10.8515625" style="0" customWidth="1"/>
    <col min="10" max="10" width="12.57421875" style="0" customWidth="1"/>
    <col min="11" max="11" width="12.00390625" style="0" customWidth="1"/>
  </cols>
  <sheetData>
    <row r="1" spans="4:12" ht="15.75">
      <c r="D1" s="4" t="s">
        <v>34</v>
      </c>
      <c r="L1" s="84" t="s">
        <v>179</v>
      </c>
    </row>
    <row r="2" ht="15.75">
      <c r="D2" s="4" t="s">
        <v>499</v>
      </c>
    </row>
    <row r="3" spans="1:11" ht="3.75" customHeight="1">
      <c r="A3" s="1"/>
      <c r="B3" s="1"/>
      <c r="C3" s="1"/>
      <c r="D3" s="1"/>
      <c r="E3" s="1"/>
      <c r="F3" s="1"/>
      <c r="G3" s="1"/>
      <c r="H3" s="1"/>
      <c r="I3" s="1"/>
      <c r="J3" s="1"/>
      <c r="K3" s="1"/>
    </row>
    <row r="4" spans="1:11" ht="12.75">
      <c r="A4" s="2" t="s">
        <v>4</v>
      </c>
      <c r="B4" s="2"/>
      <c r="C4" s="2"/>
      <c r="D4" s="2"/>
      <c r="E4" s="2"/>
      <c r="F4" s="2"/>
      <c r="G4" s="2"/>
      <c r="H4" s="2"/>
      <c r="I4" s="2"/>
      <c r="J4" s="2"/>
      <c r="K4" s="2"/>
    </row>
    <row r="5" spans="1:11" ht="12.75">
      <c r="A5" s="2" t="s">
        <v>5</v>
      </c>
      <c r="B5" s="2"/>
      <c r="C5" s="2"/>
      <c r="D5" s="2"/>
      <c r="E5" s="2"/>
      <c r="F5" s="2"/>
      <c r="G5" s="2"/>
      <c r="H5" s="2"/>
      <c r="I5" s="2"/>
      <c r="J5" s="2"/>
      <c r="K5" s="2"/>
    </row>
    <row r="6" spans="1:11" ht="12.75">
      <c r="A6" s="2"/>
      <c r="B6" s="2"/>
      <c r="C6" s="2"/>
      <c r="D6" s="2"/>
      <c r="E6" s="2"/>
      <c r="F6" s="2"/>
      <c r="G6" s="2"/>
      <c r="H6" s="2"/>
      <c r="I6" s="2"/>
      <c r="J6" s="2"/>
      <c r="K6" s="2"/>
    </row>
    <row r="7" spans="1:11" ht="12.75">
      <c r="A7" s="14" t="s">
        <v>13</v>
      </c>
      <c r="B7" s="14" t="s">
        <v>11</v>
      </c>
      <c r="C7" s="14"/>
      <c r="D7" s="14"/>
      <c r="E7" s="15"/>
      <c r="F7" s="15" t="s">
        <v>17</v>
      </c>
      <c r="G7" s="14"/>
      <c r="H7" s="14"/>
      <c r="I7" s="16"/>
      <c r="J7" s="14" t="s">
        <v>14</v>
      </c>
      <c r="K7" s="14" t="s">
        <v>15</v>
      </c>
    </row>
    <row r="8" ht="12.75">
      <c r="A8" s="9" t="s">
        <v>19</v>
      </c>
    </row>
    <row r="9" spans="1:11" ht="12.75">
      <c r="A9">
        <v>1</v>
      </c>
      <c r="B9" s="5">
        <v>39512</v>
      </c>
      <c r="D9" t="s">
        <v>12</v>
      </c>
      <c r="F9" s="3" t="s">
        <v>16</v>
      </c>
      <c r="G9" s="3"/>
      <c r="H9" s="3"/>
      <c r="I9" s="3"/>
      <c r="J9" s="13">
        <v>50000</v>
      </c>
      <c r="K9" s="13"/>
    </row>
    <row r="10" spans="1:11" ht="12.75">
      <c r="A10">
        <v>1</v>
      </c>
      <c r="B10" s="5">
        <v>39512</v>
      </c>
      <c r="F10" s="3"/>
      <c r="G10" s="3" t="s">
        <v>18</v>
      </c>
      <c r="H10" s="3"/>
      <c r="I10" s="3"/>
      <c r="J10" s="13"/>
      <c r="K10" s="13">
        <v>50000</v>
      </c>
    </row>
    <row r="11" spans="2:11" ht="12.75">
      <c r="B11" s="5"/>
      <c r="J11" s="8"/>
      <c r="K11" s="8"/>
    </row>
    <row r="12" spans="1:11" ht="12.75">
      <c r="A12" t="s">
        <v>26</v>
      </c>
      <c r="B12" s="5"/>
      <c r="J12" s="8"/>
      <c r="K12" s="8"/>
    </row>
    <row r="13" spans="1:11" ht="12.75">
      <c r="A13">
        <v>2</v>
      </c>
      <c r="B13" s="5">
        <v>39522</v>
      </c>
      <c r="F13" s="3" t="s">
        <v>27</v>
      </c>
      <c r="G13" s="3"/>
      <c r="H13" s="3"/>
      <c r="I13" s="3"/>
      <c r="J13" s="13">
        <v>6104.5</v>
      </c>
      <c r="K13" s="13"/>
    </row>
    <row r="14" spans="1:11" ht="12.75">
      <c r="A14">
        <v>2</v>
      </c>
      <c r="B14" s="5">
        <v>39522</v>
      </c>
      <c r="D14" t="s">
        <v>12</v>
      </c>
      <c r="F14" s="3"/>
      <c r="G14" s="3" t="s">
        <v>20</v>
      </c>
      <c r="H14" s="3"/>
      <c r="I14" s="3"/>
      <c r="J14" s="13"/>
      <c r="K14" s="13">
        <v>6104.5</v>
      </c>
    </row>
    <row r="15" spans="2:11" ht="12.75">
      <c r="B15" s="5"/>
      <c r="J15" s="8"/>
      <c r="K15" s="8"/>
    </row>
    <row r="16" spans="1:11" ht="12.75">
      <c r="A16" t="s">
        <v>28</v>
      </c>
      <c r="B16" s="5"/>
      <c r="J16" s="8"/>
      <c r="K16" s="8"/>
    </row>
    <row r="17" spans="1:11" ht="12.75">
      <c r="A17">
        <v>3</v>
      </c>
      <c r="B17" s="5">
        <v>39522</v>
      </c>
      <c r="F17" s="3" t="s">
        <v>29</v>
      </c>
      <c r="G17" s="3"/>
      <c r="H17" s="3"/>
      <c r="I17" s="3"/>
      <c r="J17" s="13">
        <v>680.9</v>
      </c>
      <c r="K17" s="13"/>
    </row>
    <row r="18" spans="1:11" ht="12.75">
      <c r="A18">
        <v>3</v>
      </c>
      <c r="B18" s="5">
        <v>39522</v>
      </c>
      <c r="F18" s="3"/>
      <c r="G18" s="3" t="s">
        <v>16</v>
      </c>
      <c r="H18" s="3"/>
      <c r="I18" s="3"/>
      <c r="J18" s="13"/>
      <c r="K18" s="13">
        <v>680.9</v>
      </c>
    </row>
    <row r="19" spans="2:11" ht="12.75">
      <c r="B19" s="5"/>
      <c r="J19" s="8"/>
      <c r="K19" s="8"/>
    </row>
    <row r="20" spans="1:11" ht="12.75">
      <c r="A20" t="s">
        <v>30</v>
      </c>
      <c r="B20" s="5"/>
      <c r="J20" s="8"/>
      <c r="K20" s="8"/>
    </row>
    <row r="21" spans="1:11" ht="12.75">
      <c r="A21">
        <v>4</v>
      </c>
      <c r="B21" s="5">
        <v>39525</v>
      </c>
      <c r="F21" s="3" t="s">
        <v>31</v>
      </c>
      <c r="G21" s="3"/>
      <c r="H21" s="3"/>
      <c r="I21" s="3"/>
      <c r="J21" s="13">
        <v>11000</v>
      </c>
      <c r="K21" s="13"/>
    </row>
    <row r="22" spans="1:11" ht="12.75">
      <c r="A22">
        <v>4</v>
      </c>
      <c r="B22" s="5">
        <v>39525</v>
      </c>
      <c r="F22" s="3"/>
      <c r="G22" s="3" t="s">
        <v>16</v>
      </c>
      <c r="H22" s="3"/>
      <c r="I22" s="3"/>
      <c r="J22" s="13"/>
      <c r="K22" s="13">
        <v>11000</v>
      </c>
    </row>
    <row r="23" spans="2:11" ht="12.75">
      <c r="B23" s="5"/>
      <c r="J23" s="8"/>
      <c r="K23" s="8"/>
    </row>
    <row r="24" spans="1:11" ht="12.75">
      <c r="A24" t="s">
        <v>36</v>
      </c>
      <c r="B24" s="5"/>
      <c r="J24" s="8"/>
      <c r="K24" s="8"/>
    </row>
    <row r="25" spans="2:11" ht="12.75">
      <c r="B25" s="5" t="s">
        <v>37</v>
      </c>
      <c r="J25" s="8"/>
      <c r="K25" s="8"/>
    </row>
    <row r="26" spans="1:11" ht="12.75">
      <c r="A26">
        <v>5</v>
      </c>
      <c r="B26" s="5">
        <v>39529</v>
      </c>
      <c r="F26" s="3" t="s">
        <v>38</v>
      </c>
      <c r="G26" s="3"/>
      <c r="H26" s="3"/>
      <c r="I26" s="3"/>
      <c r="J26" s="13">
        <v>55000</v>
      </c>
      <c r="K26" s="13"/>
    </row>
    <row r="27" spans="1:11" ht="12.75">
      <c r="A27">
        <v>5</v>
      </c>
      <c r="B27" s="5">
        <v>39529</v>
      </c>
      <c r="F27" s="3"/>
      <c r="G27" s="3" t="s">
        <v>16</v>
      </c>
      <c r="H27" s="3"/>
      <c r="I27" s="3"/>
      <c r="J27" s="13"/>
      <c r="K27" s="13">
        <v>3500</v>
      </c>
    </row>
    <row r="28" spans="1:11" ht="12.75">
      <c r="A28">
        <v>5</v>
      </c>
      <c r="B28" s="5">
        <v>39529</v>
      </c>
      <c r="F28" s="3"/>
      <c r="G28" s="3" t="s">
        <v>39</v>
      </c>
      <c r="H28" s="3"/>
      <c r="I28" s="3"/>
      <c r="J28" s="13"/>
      <c r="K28" s="13">
        <v>51500</v>
      </c>
    </row>
    <row r="29" spans="2:11" ht="12.75">
      <c r="B29" s="5"/>
      <c r="J29" s="8"/>
      <c r="K29" s="8"/>
    </row>
    <row r="30" spans="1:11" ht="12.75">
      <c r="A30" t="s">
        <v>40</v>
      </c>
      <c r="B30" s="5"/>
      <c r="J30" s="8"/>
      <c r="K30" s="8"/>
    </row>
    <row r="31" spans="1:11" ht="12.75">
      <c r="A31" t="s">
        <v>41</v>
      </c>
      <c r="B31" s="5"/>
      <c r="J31" s="8"/>
      <c r="K31" s="8"/>
    </row>
    <row r="32" spans="1:11" ht="12.75">
      <c r="A32">
        <v>6</v>
      </c>
      <c r="B32" s="5">
        <v>39535</v>
      </c>
      <c r="C32" t="s">
        <v>44</v>
      </c>
      <c r="F32" s="3" t="s">
        <v>42</v>
      </c>
      <c r="G32" s="3"/>
      <c r="H32" s="3"/>
      <c r="I32" s="3"/>
      <c r="J32" s="13">
        <v>700</v>
      </c>
      <c r="K32" s="13"/>
    </row>
    <row r="33" spans="1:11" ht="12.75">
      <c r="A33">
        <v>6</v>
      </c>
      <c r="B33" s="5">
        <v>39535</v>
      </c>
      <c r="F33" s="3"/>
      <c r="G33" s="3" t="s">
        <v>43</v>
      </c>
      <c r="H33" s="3"/>
      <c r="I33" s="3"/>
      <c r="J33" s="13"/>
      <c r="K33" s="13">
        <v>700</v>
      </c>
    </row>
    <row r="34" spans="1:11" ht="12.75">
      <c r="A34">
        <v>6</v>
      </c>
      <c r="B34" s="5">
        <v>39535</v>
      </c>
      <c r="C34" t="s">
        <v>45</v>
      </c>
      <c r="F34" s="3" t="s">
        <v>95</v>
      </c>
      <c r="G34" s="3"/>
      <c r="H34" s="3"/>
      <c r="I34" s="3"/>
      <c r="J34" s="13">
        <v>220</v>
      </c>
      <c r="K34" s="13"/>
    </row>
    <row r="35" spans="1:11" ht="12.75">
      <c r="A35">
        <v>6</v>
      </c>
      <c r="B35" s="5">
        <v>39535</v>
      </c>
      <c r="F35" s="3"/>
      <c r="G35" s="3" t="s">
        <v>31</v>
      </c>
      <c r="H35" s="3"/>
      <c r="I35" s="3"/>
      <c r="J35" s="13"/>
      <c r="K35" s="13">
        <v>220</v>
      </c>
    </row>
    <row r="36" spans="2:11" ht="12.75">
      <c r="B36" s="5"/>
      <c r="J36" s="8"/>
      <c r="K36" s="8"/>
    </row>
    <row r="37" spans="1:11" ht="12.75">
      <c r="A37" t="s">
        <v>46</v>
      </c>
      <c r="B37" s="5"/>
      <c r="J37" s="8"/>
      <c r="K37" s="8"/>
    </row>
    <row r="38" spans="1:11" ht="12.75">
      <c r="A38">
        <v>7</v>
      </c>
      <c r="B38" s="5">
        <v>39542</v>
      </c>
      <c r="C38" t="s">
        <v>48</v>
      </c>
      <c r="F38" s="3" t="s">
        <v>16</v>
      </c>
      <c r="G38" s="3"/>
      <c r="H38" s="3"/>
      <c r="I38" s="3"/>
      <c r="J38" s="13">
        <v>3300</v>
      </c>
      <c r="K38" s="13"/>
    </row>
    <row r="39" spans="1:11" ht="12.75">
      <c r="A39">
        <v>7</v>
      </c>
      <c r="B39" s="5">
        <v>39542</v>
      </c>
      <c r="F39" s="3"/>
      <c r="G39" s="3" t="s">
        <v>43</v>
      </c>
      <c r="H39" s="3"/>
      <c r="I39" s="3"/>
      <c r="J39" s="13"/>
      <c r="K39" s="13">
        <v>3300</v>
      </c>
    </row>
    <row r="40" spans="1:11" ht="12.75">
      <c r="A40">
        <v>7</v>
      </c>
      <c r="B40" s="5">
        <v>39542</v>
      </c>
      <c r="C40" t="s">
        <v>49</v>
      </c>
      <c r="F40" s="3" t="s">
        <v>95</v>
      </c>
      <c r="G40" s="3"/>
      <c r="H40" s="3"/>
      <c r="I40" s="3"/>
      <c r="J40" s="13">
        <v>1100</v>
      </c>
      <c r="K40" s="13"/>
    </row>
    <row r="41" spans="1:11" ht="12.75">
      <c r="A41">
        <v>7</v>
      </c>
      <c r="B41" s="5">
        <v>39542</v>
      </c>
      <c r="F41" s="3"/>
      <c r="G41" s="3" t="s">
        <v>31</v>
      </c>
      <c r="H41" s="3"/>
      <c r="I41" s="3"/>
      <c r="J41" s="13"/>
      <c r="K41" s="13">
        <v>1100</v>
      </c>
    </row>
    <row r="42" spans="2:11" ht="12.75">
      <c r="B42" s="5"/>
      <c r="J42" s="8"/>
      <c r="K42" s="8"/>
    </row>
    <row r="43" spans="1:11" ht="12.75">
      <c r="A43" t="s">
        <v>47</v>
      </c>
      <c r="B43" s="5"/>
      <c r="J43" s="8"/>
      <c r="K43" s="8"/>
    </row>
    <row r="44" spans="1:11" ht="12.75">
      <c r="A44">
        <v>8</v>
      </c>
      <c r="B44" s="5">
        <v>39550</v>
      </c>
      <c r="F44" s="3" t="s">
        <v>20</v>
      </c>
      <c r="G44" s="3"/>
      <c r="H44" s="3"/>
      <c r="I44" s="3"/>
      <c r="J44" s="13">
        <v>6104.5</v>
      </c>
      <c r="K44" s="13"/>
    </row>
    <row r="45" spans="1:11" ht="12.75">
      <c r="A45">
        <v>8</v>
      </c>
      <c r="B45" s="5">
        <v>39550</v>
      </c>
      <c r="F45" s="3"/>
      <c r="G45" s="3" t="s">
        <v>16</v>
      </c>
      <c r="H45" s="3"/>
      <c r="I45" s="3"/>
      <c r="J45" s="13"/>
      <c r="K45" s="13">
        <v>6104.5</v>
      </c>
    </row>
    <row r="46" spans="2:11" ht="12.75">
      <c r="B46" s="5"/>
      <c r="J46" s="8"/>
      <c r="K46" s="8"/>
    </row>
    <row r="47" spans="1:11" ht="12.75">
      <c r="A47" t="s">
        <v>50</v>
      </c>
      <c r="B47" s="5"/>
      <c r="J47" s="8"/>
      <c r="K47" s="8"/>
    </row>
    <row r="48" spans="1:11" ht="12.75">
      <c r="A48">
        <v>9</v>
      </c>
      <c r="B48" s="5">
        <v>39555</v>
      </c>
      <c r="F48" s="3" t="s">
        <v>16</v>
      </c>
      <c r="G48" s="3"/>
      <c r="H48" s="3"/>
      <c r="I48" s="3"/>
      <c r="J48" s="13">
        <v>700</v>
      </c>
      <c r="K48" s="13"/>
    </row>
    <row r="49" spans="1:11" ht="12.75">
      <c r="A49">
        <v>9</v>
      </c>
      <c r="B49" s="5">
        <v>39555</v>
      </c>
      <c r="F49" s="3"/>
      <c r="G49" s="3" t="s">
        <v>42</v>
      </c>
      <c r="H49" s="3"/>
      <c r="I49" s="3"/>
      <c r="J49" s="13"/>
      <c r="K49" s="13">
        <v>700</v>
      </c>
    </row>
    <row r="50" spans="2:11" ht="12.75">
      <c r="B50" s="5"/>
      <c r="J50" s="8"/>
      <c r="K50" s="8"/>
    </row>
    <row r="55" spans="2:11" ht="12.75">
      <c r="B55" s="5"/>
      <c r="J55" s="8"/>
      <c r="K55" s="8"/>
    </row>
    <row r="56" spans="2:11" ht="12.75">
      <c r="B56" s="5"/>
      <c r="J56" s="8"/>
      <c r="K56" s="8"/>
    </row>
    <row r="57" spans="2:11" ht="12.75">
      <c r="B57" s="5"/>
      <c r="J57" s="8"/>
      <c r="K57" s="8"/>
    </row>
    <row r="58" spans="2:11" ht="12.75">
      <c r="B58" s="5"/>
      <c r="J58" s="8"/>
      <c r="K58" s="8"/>
    </row>
    <row r="59" spans="2:11" ht="12.75">
      <c r="B59" s="5"/>
      <c r="J59" s="8"/>
      <c r="K59" s="8"/>
    </row>
    <row r="60" spans="2:11" ht="12.75">
      <c r="B60" s="5"/>
      <c r="J60" s="8"/>
      <c r="K60" s="8"/>
    </row>
    <row r="61" spans="2:11" ht="12.75">
      <c r="B61" s="5"/>
      <c r="J61" s="8"/>
      <c r="K61" s="8"/>
    </row>
    <row r="62" spans="2:11" ht="12.75">
      <c r="B62" s="5"/>
      <c r="J62" s="8"/>
      <c r="K62" s="8"/>
    </row>
    <row r="63" spans="2:11" ht="12.75">
      <c r="B63" s="5"/>
      <c r="J63" s="8"/>
      <c r="K63" s="8"/>
    </row>
    <row r="64" spans="2:11" ht="12.75">
      <c r="B64" s="5"/>
      <c r="J64" s="8"/>
      <c r="K64" s="8"/>
    </row>
    <row r="65" spans="2:11" ht="12.75">
      <c r="B65" s="5"/>
      <c r="J65" s="8"/>
      <c r="K65" s="8"/>
    </row>
    <row r="66" spans="2:11" ht="12.75">
      <c r="B66" s="5"/>
      <c r="J66" s="8"/>
      <c r="K66" s="8"/>
    </row>
    <row r="67" spans="2:11" ht="12.75">
      <c r="B67" s="5"/>
      <c r="J67" s="8"/>
      <c r="K67" s="8"/>
    </row>
    <row r="68" spans="2:11" ht="12.75">
      <c r="B68" s="5"/>
      <c r="J68" s="8"/>
      <c r="K68" s="8"/>
    </row>
    <row r="69" spans="2:11" ht="12.75">
      <c r="B69" s="5"/>
      <c r="J69" s="8"/>
      <c r="K69" s="8"/>
    </row>
    <row r="70" spans="2:11" ht="12.75">
      <c r="B70" s="5"/>
      <c r="J70" s="8"/>
      <c r="K70" s="8"/>
    </row>
    <row r="71" spans="2:11" ht="12.75">
      <c r="B71" s="5"/>
      <c r="J71" s="8"/>
      <c r="K71" s="8"/>
    </row>
    <row r="72" spans="2:11" ht="12.75">
      <c r="B72" s="5"/>
      <c r="J72" s="8"/>
      <c r="K72" s="8"/>
    </row>
    <row r="73" spans="2:11" ht="12.75">
      <c r="B73" s="5"/>
      <c r="J73" s="8"/>
      <c r="K73" s="8"/>
    </row>
    <row r="74" spans="2:11" ht="12.75">
      <c r="B74" s="5"/>
      <c r="J74" s="8"/>
      <c r="K74" s="8"/>
    </row>
    <row r="75" spans="2:11" ht="12.75">
      <c r="B75" s="5"/>
      <c r="J75" s="8"/>
      <c r="K75" s="8"/>
    </row>
    <row r="76" spans="2:11" ht="12.75">
      <c r="B76" s="5"/>
      <c r="J76" s="8"/>
      <c r="K76" s="8"/>
    </row>
    <row r="77" spans="2:11" ht="12.75">
      <c r="B77" s="5"/>
      <c r="J77" s="8"/>
      <c r="K77" s="8"/>
    </row>
    <row r="78" spans="2:11" ht="12.75">
      <c r="B78" s="5"/>
      <c r="J78" s="8"/>
      <c r="K78" s="8"/>
    </row>
    <row r="79" spans="2:11" ht="12.75">
      <c r="B79" s="5"/>
      <c r="J79" s="8"/>
      <c r="K79" s="8"/>
    </row>
    <row r="80" spans="2:11" ht="12.75">
      <c r="B80" s="5"/>
      <c r="J80" s="8"/>
      <c r="K80" s="8"/>
    </row>
    <row r="81" spans="2:11" ht="12.75">
      <c r="B81" s="5"/>
      <c r="J81" s="8"/>
      <c r="K81" s="8"/>
    </row>
    <row r="82" spans="2:11" ht="12.75">
      <c r="B82" s="5"/>
      <c r="J82" s="8"/>
      <c r="K82" s="8"/>
    </row>
    <row r="83" spans="2:11" ht="12.75">
      <c r="B83" s="5"/>
      <c r="J83" s="8"/>
      <c r="K83" s="8"/>
    </row>
    <row r="84" spans="2:11" ht="12.75">
      <c r="B84" s="5"/>
      <c r="J84" s="8"/>
      <c r="K84" s="8"/>
    </row>
    <row r="85" spans="2:11" ht="12.75">
      <c r="B85" s="5"/>
      <c r="J85" s="8"/>
      <c r="K85" s="8"/>
    </row>
    <row r="86" spans="2:11" ht="12.75">
      <c r="B86" s="5"/>
      <c r="J86" s="8"/>
      <c r="K86" s="8"/>
    </row>
    <row r="87" spans="2:11" ht="12.75">
      <c r="B87" s="5"/>
      <c r="J87" s="8"/>
      <c r="K87" s="8"/>
    </row>
    <row r="88" spans="2:11" ht="12.75">
      <c r="B88" s="5"/>
      <c r="J88" s="8"/>
      <c r="K88" s="8"/>
    </row>
    <row r="89" spans="2:11" ht="12.75">
      <c r="B89" s="5"/>
      <c r="J89" s="8"/>
      <c r="K89" s="8"/>
    </row>
    <row r="90" spans="2:11" ht="12.75">
      <c r="B90" s="5"/>
      <c r="J90" s="8"/>
      <c r="K90" s="8"/>
    </row>
    <row r="91" spans="2:11" ht="12.75">
      <c r="B91" s="5"/>
      <c r="J91" s="8"/>
      <c r="K91" s="8"/>
    </row>
    <row r="92" spans="2:11" ht="12.75">
      <c r="B92" s="5"/>
      <c r="J92" s="8"/>
      <c r="K92" s="8"/>
    </row>
    <row r="93" spans="2:11" ht="12.75">
      <c r="B93" s="5"/>
      <c r="J93" s="8"/>
      <c r="K93" s="8"/>
    </row>
    <row r="94" spans="2:11" ht="12.75">
      <c r="B94" s="5"/>
      <c r="J94" s="8"/>
      <c r="K94" s="8"/>
    </row>
    <row r="95" spans="2:11" ht="12.75">
      <c r="B95" s="5"/>
      <c r="J95" s="8"/>
      <c r="K95" s="8"/>
    </row>
    <row r="96" spans="2:11" ht="12.75">
      <c r="B96" s="5"/>
      <c r="J96" s="8"/>
      <c r="K96" s="8"/>
    </row>
    <row r="97" spans="2:11" ht="12.75">
      <c r="B97" s="5"/>
      <c r="J97" s="8"/>
      <c r="K97" s="8"/>
    </row>
    <row r="98" spans="2:11" ht="12.75">
      <c r="B98" s="5"/>
      <c r="J98" s="8"/>
      <c r="K98" s="8"/>
    </row>
    <row r="99" spans="2:11" ht="12.75">
      <c r="B99" s="5"/>
      <c r="J99" s="8"/>
      <c r="K99" s="8"/>
    </row>
    <row r="100" spans="2:11" ht="12.75">
      <c r="B100" s="5"/>
      <c r="J100" s="8"/>
      <c r="K100" s="8"/>
    </row>
    <row r="101" spans="2:11" ht="12.75">
      <c r="B101" s="5"/>
      <c r="J101" s="8"/>
      <c r="K101" s="8"/>
    </row>
  </sheetData>
  <hyperlinks>
    <hyperlink ref="L1" location="'Main Menu'!A1" display="Main Menu"/>
  </hyperlinks>
  <printOptions/>
  <pageMargins left="0.75" right="0.75" top="1" bottom="1" header="0.5" footer="0.5"/>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N212"/>
  <sheetViews>
    <sheetView workbookViewId="0" topLeftCell="A1">
      <selection activeCell="N1" sqref="N1"/>
    </sheetView>
  </sheetViews>
  <sheetFormatPr defaultColWidth="9.140625" defaultRowHeight="12.75"/>
  <cols>
    <col min="2" max="2" width="10.421875" style="0" customWidth="1"/>
    <col min="6" max="6" width="11.28125" style="0" bestFit="1" customWidth="1"/>
    <col min="7" max="7" width="0.85546875" style="0" customWidth="1"/>
    <col min="8" max="8" width="11.00390625" style="0" customWidth="1"/>
  </cols>
  <sheetData>
    <row r="1" spans="4:14" ht="15.75">
      <c r="D1" s="4" t="s">
        <v>10</v>
      </c>
      <c r="N1" s="84" t="s">
        <v>179</v>
      </c>
    </row>
    <row r="2" ht="15.75">
      <c r="D2" s="4" t="s">
        <v>499</v>
      </c>
    </row>
    <row r="3" spans="1:13" ht="3.75" customHeight="1">
      <c r="A3" s="1"/>
      <c r="B3" s="1"/>
      <c r="C3" s="1"/>
      <c r="D3" s="1"/>
      <c r="E3" s="1"/>
      <c r="F3" s="1"/>
      <c r="G3" s="1"/>
      <c r="H3" s="1"/>
      <c r="I3" s="1"/>
      <c r="J3" s="1"/>
      <c r="K3" s="1"/>
      <c r="L3" s="1"/>
      <c r="M3" s="1"/>
    </row>
    <row r="4" ht="12.75">
      <c r="A4" s="2" t="s">
        <v>0</v>
      </c>
    </row>
    <row r="5" ht="12.75">
      <c r="A5" s="2" t="s">
        <v>1</v>
      </c>
    </row>
    <row r="6" ht="12.75">
      <c r="A6" s="2" t="s">
        <v>2</v>
      </c>
    </row>
    <row r="7" ht="12.75">
      <c r="A7" s="2" t="s">
        <v>3</v>
      </c>
    </row>
    <row r="9" spans="1:5" ht="12.75">
      <c r="A9" s="3" t="s">
        <v>25</v>
      </c>
      <c r="B9" s="6" t="s">
        <v>11</v>
      </c>
      <c r="E9" s="3" t="s">
        <v>35</v>
      </c>
    </row>
    <row r="10" spans="5:9" ht="3.75" customHeight="1">
      <c r="E10" s="1"/>
      <c r="F10" s="1"/>
      <c r="G10" s="1"/>
      <c r="H10" s="1"/>
      <c r="I10" s="1"/>
    </row>
    <row r="11" spans="2:9" ht="12.75">
      <c r="B11" s="5"/>
      <c r="C11" t="s">
        <v>23</v>
      </c>
      <c r="E11" s="8"/>
      <c r="F11" s="8">
        <v>0</v>
      </c>
      <c r="G11" s="1"/>
      <c r="H11" s="8"/>
      <c r="I11" s="8"/>
    </row>
    <row r="12" spans="1:9" ht="12.75">
      <c r="A12">
        <f>'2 - Transactions'!A9</f>
        <v>1</v>
      </c>
      <c r="B12" s="5">
        <f>'2 - Transactions'!B9</f>
        <v>39512</v>
      </c>
      <c r="E12" s="8"/>
      <c r="F12" s="8">
        <f>'2 - Transactions'!J9</f>
        <v>50000</v>
      </c>
      <c r="G12" s="1"/>
      <c r="H12" s="8"/>
      <c r="I12" s="8"/>
    </row>
    <row r="13" spans="1:9" ht="12.75">
      <c r="A13">
        <f>'2 - Transactions'!A18</f>
        <v>3</v>
      </c>
      <c r="B13" s="5">
        <f>'2 - Transactions'!B18</f>
        <v>39522</v>
      </c>
      <c r="E13" s="8"/>
      <c r="F13" s="8"/>
      <c r="G13" s="1"/>
      <c r="H13" s="8">
        <f>'2 - Transactions'!K18</f>
        <v>680.9</v>
      </c>
      <c r="I13" s="8"/>
    </row>
    <row r="14" spans="1:9" ht="12.75">
      <c r="A14">
        <f>'2 - Transactions'!A22</f>
        <v>4</v>
      </c>
      <c r="B14" s="5">
        <f>'2 - Transactions'!B22</f>
        <v>39525</v>
      </c>
      <c r="E14" s="8"/>
      <c r="F14" s="8"/>
      <c r="G14" s="1"/>
      <c r="H14" s="8">
        <f>'2 - Transactions'!K22</f>
        <v>11000</v>
      </c>
      <c r="I14" s="8"/>
    </row>
    <row r="15" spans="1:9" ht="12.75">
      <c r="A15">
        <f>'2 - Transactions'!A27</f>
        <v>5</v>
      </c>
      <c r="B15" s="5">
        <f>'2 - Transactions'!B27</f>
        <v>39529</v>
      </c>
      <c r="E15" s="8"/>
      <c r="F15" s="8"/>
      <c r="G15" s="1"/>
      <c r="H15" s="8">
        <f>'2 - Transactions'!K27</f>
        <v>3500</v>
      </c>
      <c r="I15" s="8"/>
    </row>
    <row r="16" spans="1:9" ht="12.75">
      <c r="A16">
        <f>'2 - Transactions'!A38</f>
        <v>7</v>
      </c>
      <c r="B16" s="5">
        <f>'2 - Transactions'!B38</f>
        <v>39542</v>
      </c>
      <c r="E16" s="8"/>
      <c r="F16" s="8">
        <f>'2 - Transactions'!J38</f>
        <v>3300</v>
      </c>
      <c r="G16" s="1"/>
      <c r="H16" s="8"/>
      <c r="I16" s="8"/>
    </row>
    <row r="17" spans="1:9" ht="12.75">
      <c r="A17">
        <f>'2 - Transactions'!A45</f>
        <v>8</v>
      </c>
      <c r="B17" s="5">
        <f>'2 - Transactions'!B45</f>
        <v>39550</v>
      </c>
      <c r="E17" s="8"/>
      <c r="F17" s="8"/>
      <c r="G17" s="1"/>
      <c r="H17" s="8">
        <f>'2 - Transactions'!K45</f>
        <v>6104.5</v>
      </c>
      <c r="I17" s="8"/>
    </row>
    <row r="18" spans="1:9" ht="12.75">
      <c r="A18">
        <f>'2 - Transactions'!A48</f>
        <v>9</v>
      </c>
      <c r="B18" s="5">
        <f>'2 - Transactions'!B48</f>
        <v>39555</v>
      </c>
      <c r="E18" s="8"/>
      <c r="F18" s="17">
        <f>'2 - Transactions'!J48</f>
        <v>700</v>
      </c>
      <c r="G18" s="1"/>
      <c r="H18" s="17"/>
      <c r="I18" s="8"/>
    </row>
    <row r="19" spans="2:9" ht="12.75">
      <c r="B19" s="5"/>
      <c r="E19" s="8" t="s">
        <v>61</v>
      </c>
      <c r="F19" s="8">
        <f>SUM(F12:F18)</f>
        <v>54000</v>
      </c>
      <c r="G19" s="1"/>
      <c r="H19" s="8">
        <f>SUM(H12:H18)</f>
        <v>21285.4</v>
      </c>
      <c r="I19" s="8"/>
    </row>
    <row r="20" spans="2:9" ht="12.75">
      <c r="B20" s="5"/>
      <c r="E20" s="8"/>
      <c r="F20" s="8"/>
      <c r="G20" s="1"/>
      <c r="H20" s="8"/>
      <c r="I20" s="8"/>
    </row>
    <row r="21" spans="2:9" ht="13.5" thickBot="1">
      <c r="B21" s="5"/>
      <c r="C21" t="s">
        <v>24</v>
      </c>
      <c r="E21" s="8"/>
      <c r="F21" s="18">
        <f>F11+F19-H19+F20-H20</f>
        <v>32714.6</v>
      </c>
      <c r="G21" s="1"/>
      <c r="H21" s="8"/>
      <c r="I21" s="8"/>
    </row>
    <row r="22" spans="2:8" ht="13.5" thickTop="1">
      <c r="B22" s="5"/>
      <c r="F22" t="s">
        <v>12</v>
      </c>
      <c r="H22" s="8" t="s">
        <v>12</v>
      </c>
    </row>
    <row r="23" ht="12.75">
      <c r="B23" s="5"/>
    </row>
    <row r="24" spans="2:5" ht="12.75">
      <c r="B24" s="5"/>
      <c r="E24" s="3" t="s">
        <v>51</v>
      </c>
    </row>
    <row r="25" spans="2:9" ht="3.75" customHeight="1">
      <c r="B25" s="5"/>
      <c r="E25" s="1"/>
      <c r="F25" s="1"/>
      <c r="G25" s="1"/>
      <c r="H25" s="1"/>
      <c r="I25" s="1"/>
    </row>
    <row r="26" spans="2:9" ht="12.75">
      <c r="B26" s="5"/>
      <c r="C26" t="s">
        <v>23</v>
      </c>
      <c r="E26" s="8"/>
      <c r="F26" s="8">
        <v>0</v>
      </c>
      <c r="G26" s="1"/>
      <c r="H26" s="8"/>
      <c r="I26" s="8"/>
    </row>
    <row r="27" spans="1:9" ht="12.75">
      <c r="A27">
        <f>'2 - Transactions'!A32</f>
        <v>6</v>
      </c>
      <c r="B27" s="5">
        <f>'2 - Transactions'!B32</f>
        <v>39535</v>
      </c>
      <c r="E27" s="8"/>
      <c r="F27" s="8">
        <f>'2 - Transactions'!J32</f>
        <v>700</v>
      </c>
      <c r="G27" s="1"/>
      <c r="H27" s="8"/>
      <c r="I27" s="8"/>
    </row>
    <row r="28" spans="1:9" ht="12.75">
      <c r="A28">
        <f>'2 - Transactions'!A49</f>
        <v>9</v>
      </c>
      <c r="B28" s="5">
        <f>'2 - Transactions'!B49</f>
        <v>39555</v>
      </c>
      <c r="E28" s="8"/>
      <c r="F28" s="8"/>
      <c r="G28" s="1"/>
      <c r="H28" s="8">
        <f>'2 - Transactions'!K49</f>
        <v>700</v>
      </c>
      <c r="I28" s="8"/>
    </row>
    <row r="29" spans="2:9" ht="12.75">
      <c r="B29" s="5"/>
      <c r="E29" s="8"/>
      <c r="F29" s="17"/>
      <c r="G29" s="1"/>
      <c r="H29" s="17"/>
      <c r="I29" s="8"/>
    </row>
    <row r="30" spans="2:9" ht="12.75">
      <c r="B30" s="5"/>
      <c r="E30" s="8" t="s">
        <v>61</v>
      </c>
      <c r="F30" s="8">
        <f>SUM(F27:F29)</f>
        <v>700</v>
      </c>
      <c r="G30" s="1"/>
      <c r="H30" s="8">
        <f>SUM(H27:H29)</f>
        <v>700</v>
      </c>
      <c r="I30" s="8"/>
    </row>
    <row r="31" spans="2:9" ht="12.75">
      <c r="B31" s="5"/>
      <c r="E31" s="8"/>
      <c r="F31" s="8"/>
      <c r="G31" s="1"/>
      <c r="H31" s="8"/>
      <c r="I31" s="8"/>
    </row>
    <row r="32" spans="2:9" ht="13.5" thickBot="1">
      <c r="B32" s="5"/>
      <c r="C32" t="s">
        <v>24</v>
      </c>
      <c r="E32" s="8"/>
      <c r="F32" s="18">
        <f>F26+F30-H30+F31-H31</f>
        <v>0</v>
      </c>
      <c r="G32" s="1"/>
      <c r="H32" s="8"/>
      <c r="I32" s="8"/>
    </row>
    <row r="33" ht="13.5" thickTop="1">
      <c r="B33" s="5"/>
    </row>
    <row r="34" ht="12.75">
      <c r="B34" s="5"/>
    </row>
    <row r="35" spans="2:5" ht="12.75">
      <c r="B35" s="5"/>
      <c r="E35" s="3" t="s">
        <v>52</v>
      </c>
    </row>
    <row r="36" spans="2:9" ht="3.75" customHeight="1">
      <c r="B36" s="5"/>
      <c r="E36" s="1"/>
      <c r="F36" s="1"/>
      <c r="G36" s="1"/>
      <c r="H36" s="1"/>
      <c r="I36" s="1"/>
    </row>
    <row r="37" spans="2:9" ht="12.75">
      <c r="B37" s="5"/>
      <c r="C37" t="s">
        <v>23</v>
      </c>
      <c r="E37" s="8"/>
      <c r="F37" s="8">
        <v>0</v>
      </c>
      <c r="G37" s="1"/>
      <c r="H37" s="8"/>
      <c r="I37" s="8"/>
    </row>
    <row r="38" spans="1:9" ht="12.75">
      <c r="A38">
        <f>'2 - Transactions'!A21</f>
        <v>4</v>
      </c>
      <c r="B38" s="5">
        <f>'2 - Transactions'!B21</f>
        <v>39525</v>
      </c>
      <c r="C38" t="s">
        <v>316</v>
      </c>
      <c r="E38" s="8"/>
      <c r="F38" s="8">
        <f>'2 - Transactions'!J21</f>
        <v>11000</v>
      </c>
      <c r="G38" s="1"/>
      <c r="H38" s="8"/>
      <c r="I38" s="8"/>
    </row>
    <row r="39" spans="1:9" ht="12.75">
      <c r="A39">
        <f>'2 - Transactions'!A35</f>
        <v>6</v>
      </c>
      <c r="B39" s="5">
        <f>'2 - Transactions'!B35</f>
        <v>39535</v>
      </c>
      <c r="C39" t="s">
        <v>317</v>
      </c>
      <c r="E39" s="8"/>
      <c r="F39" s="8"/>
      <c r="G39" s="1"/>
      <c r="H39" s="8">
        <f>'2 - Transactions'!K35</f>
        <v>220</v>
      </c>
      <c r="I39" s="8"/>
    </row>
    <row r="40" spans="1:9" ht="12.75">
      <c r="A40">
        <f>'2 - Transactions'!A41</f>
        <v>7</v>
      </c>
      <c r="B40" s="5">
        <f>'2 - Transactions'!B41</f>
        <v>39542</v>
      </c>
      <c r="C40" t="s">
        <v>318</v>
      </c>
      <c r="E40" s="8"/>
      <c r="F40" s="17"/>
      <c r="G40" s="1"/>
      <c r="H40" s="17">
        <f>'2 - Transactions'!K41</f>
        <v>1100</v>
      </c>
      <c r="I40" s="8"/>
    </row>
    <row r="41" spans="2:9" ht="12.75">
      <c r="B41" s="5"/>
      <c r="E41" s="8" t="s">
        <v>61</v>
      </c>
      <c r="F41" s="8">
        <f>SUM(F38:F40)</f>
        <v>11000</v>
      </c>
      <c r="G41" s="1"/>
      <c r="H41" s="8">
        <f>SUM(H38:H40)</f>
        <v>1320</v>
      </c>
      <c r="I41" s="8"/>
    </row>
    <row r="42" spans="2:9" ht="12.75">
      <c r="B42" s="5"/>
      <c r="E42" s="8"/>
      <c r="F42" s="8"/>
      <c r="G42" s="1"/>
      <c r="H42" s="8"/>
      <c r="I42" s="8"/>
    </row>
    <row r="43" spans="2:9" ht="13.5" thickBot="1">
      <c r="B43" s="5"/>
      <c r="C43" t="s">
        <v>24</v>
      </c>
      <c r="E43" s="8"/>
      <c r="F43" s="18">
        <f>F37+F41-H41+F42-H42</f>
        <v>9680</v>
      </c>
      <c r="G43" s="1"/>
      <c r="H43" s="8"/>
      <c r="I43" s="8"/>
    </row>
    <row r="44" ht="13.5" thickTop="1">
      <c r="B44" s="5"/>
    </row>
    <row r="45" ht="12.75">
      <c r="B45" s="5"/>
    </row>
    <row r="46" spans="2:5" ht="12.75">
      <c r="B46" s="5"/>
      <c r="E46" s="3" t="s">
        <v>53</v>
      </c>
    </row>
    <row r="47" spans="2:9" ht="3.75" customHeight="1">
      <c r="B47" s="5"/>
      <c r="E47" s="1"/>
      <c r="F47" s="1"/>
      <c r="G47" s="1"/>
      <c r="H47" s="1"/>
      <c r="I47" s="1"/>
    </row>
    <row r="48" spans="2:9" ht="12.75">
      <c r="B48" s="5"/>
      <c r="C48" t="s">
        <v>23</v>
      </c>
      <c r="E48" s="8"/>
      <c r="F48" s="8">
        <v>0</v>
      </c>
      <c r="G48" s="1"/>
      <c r="H48" s="8"/>
      <c r="I48" s="8"/>
    </row>
    <row r="49" spans="1:9" ht="12.75">
      <c r="A49">
        <f>'2 - Transactions'!A13</f>
        <v>2</v>
      </c>
      <c r="B49" s="5">
        <f>'2 - Transactions'!B13</f>
        <v>39522</v>
      </c>
      <c r="E49" s="8"/>
      <c r="F49" s="8">
        <f>'2 - Transactions'!J13</f>
        <v>6104.5</v>
      </c>
      <c r="G49" s="1"/>
      <c r="H49" s="8"/>
      <c r="I49" s="8"/>
    </row>
    <row r="50" spans="2:9" ht="12.75">
      <c r="B50" s="5"/>
      <c r="E50" s="8"/>
      <c r="F50" s="8"/>
      <c r="G50" s="1"/>
      <c r="H50" s="8"/>
      <c r="I50" s="8"/>
    </row>
    <row r="51" spans="2:9" ht="12.75">
      <c r="B51" s="5"/>
      <c r="E51" s="8"/>
      <c r="F51" s="17"/>
      <c r="G51" s="1"/>
      <c r="H51" s="17"/>
      <c r="I51" s="8"/>
    </row>
    <row r="52" spans="2:9" ht="12.75">
      <c r="B52" s="5"/>
      <c r="E52" s="8" t="s">
        <v>61</v>
      </c>
      <c r="F52" s="8">
        <f>SUM(F49:F51)</f>
        <v>6104.5</v>
      </c>
      <c r="G52" s="1"/>
      <c r="H52" s="8">
        <f>SUM(H49:H51)</f>
        <v>0</v>
      </c>
      <c r="I52" s="8"/>
    </row>
    <row r="53" spans="2:9" ht="12.75">
      <c r="B53" s="5"/>
      <c r="E53" s="8"/>
      <c r="F53" s="8"/>
      <c r="G53" s="1"/>
      <c r="H53" s="8"/>
      <c r="I53" s="8"/>
    </row>
    <row r="54" spans="2:9" ht="13.5" thickBot="1">
      <c r="B54" s="5"/>
      <c r="C54" t="s">
        <v>24</v>
      </c>
      <c r="E54" s="8"/>
      <c r="F54" s="18">
        <f>F48+F52-H52+F53-H53</f>
        <v>6104.5</v>
      </c>
      <c r="G54" s="1"/>
      <c r="H54" s="8"/>
      <c r="I54" s="8"/>
    </row>
    <row r="55" ht="13.5" thickTop="1">
      <c r="B55" s="5"/>
    </row>
    <row r="56" ht="12.75">
      <c r="B56" s="5"/>
    </row>
    <row r="57" spans="2:5" ht="12.75">
      <c r="B57" s="5"/>
      <c r="E57" s="3" t="s">
        <v>54</v>
      </c>
    </row>
    <row r="58" spans="2:9" ht="3.75" customHeight="1">
      <c r="B58" s="5"/>
      <c r="E58" s="1"/>
      <c r="F58" s="1"/>
      <c r="G58" s="1"/>
      <c r="H58" s="1"/>
      <c r="I58" s="1"/>
    </row>
    <row r="59" spans="2:9" ht="12.75">
      <c r="B59" s="5"/>
      <c r="C59" t="s">
        <v>23</v>
      </c>
      <c r="E59" s="8"/>
      <c r="F59" s="8">
        <v>0</v>
      </c>
      <c r="G59" s="1"/>
      <c r="H59" s="8"/>
      <c r="I59" s="8"/>
    </row>
    <row r="60" spans="1:9" ht="12.75">
      <c r="A60">
        <f>'2 - Transactions'!A26</f>
        <v>5</v>
      </c>
      <c r="B60" s="5">
        <f>'2 - Transactions'!B26</f>
        <v>39529</v>
      </c>
      <c r="E60" s="8"/>
      <c r="F60" s="8">
        <f>'2 - Transactions'!J26</f>
        <v>55000</v>
      </c>
      <c r="G60" s="1"/>
      <c r="H60" s="8"/>
      <c r="I60" s="8"/>
    </row>
    <row r="61" spans="2:9" ht="12.75">
      <c r="B61" s="5"/>
      <c r="E61" s="8"/>
      <c r="F61" s="8"/>
      <c r="G61" s="1"/>
      <c r="H61" s="8"/>
      <c r="I61" s="8"/>
    </row>
    <row r="62" spans="2:9" ht="12.75">
      <c r="B62" s="5"/>
      <c r="E62" s="8"/>
      <c r="F62" s="17"/>
      <c r="G62" s="1"/>
      <c r="H62" s="17"/>
      <c r="I62" s="8"/>
    </row>
    <row r="63" spans="2:9" ht="12.75">
      <c r="B63" s="5"/>
      <c r="E63" s="8" t="s">
        <v>61</v>
      </c>
      <c r="F63" s="8">
        <f>SUM(F60:F62)</f>
        <v>55000</v>
      </c>
      <c r="G63" s="1"/>
      <c r="H63" s="8">
        <f>SUM(H60:H62)</f>
        <v>0</v>
      </c>
      <c r="I63" s="8"/>
    </row>
    <row r="64" spans="2:9" ht="12.75">
      <c r="B64" s="5"/>
      <c r="E64" s="8"/>
      <c r="F64" s="8"/>
      <c r="G64" s="1"/>
      <c r="H64" s="8"/>
      <c r="I64" s="8"/>
    </row>
    <row r="65" spans="2:9" ht="13.5" thickBot="1">
      <c r="B65" s="5"/>
      <c r="C65" t="s">
        <v>24</v>
      </c>
      <c r="E65" s="8"/>
      <c r="F65" s="18">
        <f>F59+F63-H63+F64-H64</f>
        <v>55000</v>
      </c>
      <c r="G65" s="1"/>
      <c r="H65" s="8"/>
      <c r="I65" s="8"/>
    </row>
    <row r="66" ht="13.5" thickTop="1">
      <c r="B66" s="5"/>
    </row>
    <row r="67" ht="12.75">
      <c r="B67" s="5"/>
    </row>
    <row r="68" ht="12.75">
      <c r="E68" s="3" t="s">
        <v>60</v>
      </c>
    </row>
    <row r="69" spans="5:9" ht="3.75" customHeight="1">
      <c r="E69" s="1"/>
      <c r="F69" s="1"/>
      <c r="G69" s="1"/>
      <c r="H69" s="1"/>
      <c r="I69" s="1"/>
    </row>
    <row r="70" spans="3:9" ht="12.75">
      <c r="C70" t="s">
        <v>23</v>
      </c>
      <c r="E70" s="8"/>
      <c r="G70" s="1"/>
      <c r="H70" s="8">
        <v>0</v>
      </c>
      <c r="I70" s="8"/>
    </row>
    <row r="71" spans="1:9" ht="12.75">
      <c r="A71" t="s">
        <v>12</v>
      </c>
      <c r="B71" s="5" t="s">
        <v>12</v>
      </c>
      <c r="E71" s="8"/>
      <c r="F71" s="8" t="s">
        <v>12</v>
      </c>
      <c r="G71" s="1"/>
      <c r="H71" s="8" t="s">
        <v>12</v>
      </c>
      <c r="I71" s="8"/>
    </row>
    <row r="72" spans="5:9" ht="12.75">
      <c r="E72" s="8"/>
      <c r="F72" s="8"/>
      <c r="G72" s="1"/>
      <c r="H72" s="8"/>
      <c r="I72" s="8"/>
    </row>
    <row r="73" spans="5:9" ht="12.75">
      <c r="E73" s="8"/>
      <c r="F73" s="17"/>
      <c r="G73" s="1"/>
      <c r="H73" s="17"/>
      <c r="I73" s="8"/>
    </row>
    <row r="74" spans="5:9" ht="12.75">
      <c r="E74" s="8" t="s">
        <v>61</v>
      </c>
      <c r="F74" s="8">
        <f>SUM(F71:F73)</f>
        <v>0</v>
      </c>
      <c r="G74" s="1"/>
      <c r="H74" s="8">
        <f>SUM(H71:H73)</f>
        <v>0</v>
      </c>
      <c r="I74" s="8"/>
    </row>
    <row r="75" spans="1:9" ht="12.75">
      <c r="A75" t="str">
        <f>'4 - Trial Balance'!A49</f>
        <v>ADJ01</v>
      </c>
      <c r="B75" s="5">
        <f>'4 - Trial Balance'!B49</f>
        <v>39569</v>
      </c>
      <c r="E75" s="8"/>
      <c r="F75" s="8"/>
      <c r="G75" s="1"/>
      <c r="H75" s="8">
        <f>'4 - Trial Balance'!I49</f>
        <v>458.33</v>
      </c>
      <c r="I75" s="8"/>
    </row>
    <row r="76" spans="3:9" ht="13.5" thickBot="1">
      <c r="C76" t="s">
        <v>24</v>
      </c>
      <c r="E76" s="8"/>
      <c r="F76" s="8"/>
      <c r="G76" s="1"/>
      <c r="H76" s="18">
        <f>H70+H74-F74-F75+H75</f>
        <v>458.33</v>
      </c>
      <c r="I76" s="8"/>
    </row>
    <row r="77" spans="5:9" ht="13.5" thickTop="1">
      <c r="E77" s="8"/>
      <c r="F77" s="8"/>
      <c r="G77" s="8"/>
      <c r="H77" s="8"/>
      <c r="I77" s="8"/>
    </row>
    <row r="78" spans="5:9" ht="12.75">
      <c r="E78" s="8"/>
      <c r="F78" s="8"/>
      <c r="G78" s="8"/>
      <c r="H78" s="8"/>
      <c r="I78" s="8"/>
    </row>
    <row r="79" spans="2:5" ht="12.75">
      <c r="B79" s="5"/>
      <c r="E79" s="3" t="s">
        <v>55</v>
      </c>
    </row>
    <row r="80" spans="2:9" ht="4.5" customHeight="1">
      <c r="B80" s="5"/>
      <c r="E80" s="1"/>
      <c r="F80" s="1"/>
      <c r="G80" s="1"/>
      <c r="H80" s="1"/>
      <c r="I80" s="1"/>
    </row>
    <row r="81" spans="2:9" ht="12.75">
      <c r="B81" s="5"/>
      <c r="C81" t="s">
        <v>23</v>
      </c>
      <c r="E81" s="8"/>
      <c r="G81" s="1"/>
      <c r="H81" s="8">
        <v>0</v>
      </c>
      <c r="I81" s="8"/>
    </row>
    <row r="82" spans="1:9" ht="12.75">
      <c r="A82">
        <f>'2 - Transactions'!A14</f>
        <v>2</v>
      </c>
      <c r="B82" s="5">
        <f>'2 - Transactions'!B14</f>
        <v>39522</v>
      </c>
      <c r="E82" s="8"/>
      <c r="F82" s="8" t="s">
        <v>12</v>
      </c>
      <c r="G82" s="1"/>
      <c r="H82" s="8">
        <f>'2 - Transactions'!K14</f>
        <v>6104.5</v>
      </c>
      <c r="I82" s="8"/>
    </row>
    <row r="83" spans="1:9" ht="12.75">
      <c r="A83">
        <f>'2 - Transactions'!A44</f>
        <v>8</v>
      </c>
      <c r="B83" s="5">
        <f>'2 - Transactions'!B44</f>
        <v>39550</v>
      </c>
      <c r="E83" s="8"/>
      <c r="F83" s="8">
        <f>'2 - Transactions'!J44</f>
        <v>6104.5</v>
      </c>
      <c r="G83" s="1"/>
      <c r="H83" s="8"/>
      <c r="I83" s="8"/>
    </row>
    <row r="84" spans="1:9" ht="12.75">
      <c r="A84" t="s">
        <v>12</v>
      </c>
      <c r="B84" s="5" t="s">
        <v>12</v>
      </c>
      <c r="E84" s="8"/>
      <c r="F84" s="17"/>
      <c r="G84" s="1"/>
      <c r="H84" s="17" t="s">
        <v>12</v>
      </c>
      <c r="I84" s="8"/>
    </row>
    <row r="85" spans="2:9" ht="12.75">
      <c r="B85" s="5"/>
      <c r="E85" s="8" t="s">
        <v>61</v>
      </c>
      <c r="F85" s="8">
        <f>SUM(F82:F84)</f>
        <v>6104.5</v>
      </c>
      <c r="G85" s="1"/>
      <c r="H85" s="8">
        <f>SUM(H82:H84)</f>
        <v>6104.5</v>
      </c>
      <c r="I85" s="8"/>
    </row>
    <row r="86" spans="1:9" ht="12.75">
      <c r="A86" t="str">
        <f>'4 - Trial Balance'!A65</f>
        <v>ADJ02</v>
      </c>
      <c r="B86" s="5">
        <f>'4 - Trial Balance'!B65</f>
        <v>39569</v>
      </c>
      <c r="C86" t="s">
        <v>12</v>
      </c>
      <c r="E86" s="8"/>
      <c r="F86" s="8"/>
      <c r="G86" s="1"/>
      <c r="H86" s="8">
        <f>'4 - Trial Balance'!I65</f>
        <v>278.96</v>
      </c>
      <c r="I86" s="8"/>
    </row>
    <row r="87" spans="1:9" ht="12.75">
      <c r="A87" t="str">
        <f>'4 - Trial Balance'!A76</f>
        <v>ADJ03</v>
      </c>
      <c r="B87" s="5">
        <f>'4 - Trial Balance'!B76</f>
        <v>39569</v>
      </c>
      <c r="E87" s="8"/>
      <c r="F87" s="8"/>
      <c r="G87" s="1"/>
      <c r="H87" s="8">
        <f>'4 - Trial Balance'!I76</f>
        <v>312.5</v>
      </c>
      <c r="I87" s="8"/>
    </row>
    <row r="88" spans="2:9" ht="13.5" thickBot="1">
      <c r="B88" s="5"/>
      <c r="C88" t="s">
        <v>24</v>
      </c>
      <c r="E88" s="8"/>
      <c r="F88" s="8"/>
      <c r="G88" s="1"/>
      <c r="H88" s="18">
        <f>H81+H85-F85-F86+H86-F87+H87</f>
        <v>591.46</v>
      </c>
      <c r="I88" s="8"/>
    </row>
    <row r="89" ht="13.5" thickTop="1">
      <c r="B89" s="5"/>
    </row>
    <row r="90" spans="5:9" ht="12.75">
      <c r="E90" s="8"/>
      <c r="F90" s="8"/>
      <c r="G90" s="8"/>
      <c r="H90" s="8"/>
      <c r="I90" s="8"/>
    </row>
    <row r="91" spans="2:5" ht="12.75">
      <c r="B91" s="5"/>
      <c r="E91" s="3" t="s">
        <v>132</v>
      </c>
    </row>
    <row r="92" spans="2:9" ht="4.5" customHeight="1">
      <c r="B92" s="5"/>
      <c r="E92" s="1"/>
      <c r="F92" s="1"/>
      <c r="G92" s="1"/>
      <c r="H92" s="1"/>
      <c r="I92" s="1"/>
    </row>
    <row r="93" spans="2:9" ht="12.75">
      <c r="B93" s="5"/>
      <c r="C93" t="s">
        <v>23</v>
      </c>
      <c r="E93" s="8"/>
      <c r="G93" s="1"/>
      <c r="H93" s="8">
        <v>0</v>
      </c>
      <c r="I93" s="8"/>
    </row>
    <row r="94" spans="1:9" ht="12.75">
      <c r="A94" t="s">
        <v>12</v>
      </c>
      <c r="B94" s="5" t="s">
        <v>12</v>
      </c>
      <c r="E94" s="8"/>
      <c r="F94" s="8" t="s">
        <v>12</v>
      </c>
      <c r="G94" s="1"/>
      <c r="H94" s="8" t="s">
        <v>12</v>
      </c>
      <c r="I94" s="8"/>
    </row>
    <row r="95" spans="1:9" ht="12.75">
      <c r="A95" t="s">
        <v>12</v>
      </c>
      <c r="B95" s="5" t="s">
        <v>12</v>
      </c>
      <c r="E95" s="8"/>
      <c r="F95" s="8" t="s">
        <v>12</v>
      </c>
      <c r="G95" s="1"/>
      <c r="H95" s="8"/>
      <c r="I95" s="8"/>
    </row>
    <row r="96" spans="2:9" ht="12.75">
      <c r="B96" s="5"/>
      <c r="E96" s="8"/>
      <c r="F96" s="17"/>
      <c r="G96" s="1"/>
      <c r="H96" s="17"/>
      <c r="I96" s="8"/>
    </row>
    <row r="97" spans="2:9" ht="12.75">
      <c r="B97" s="5"/>
      <c r="E97" s="8" t="s">
        <v>61</v>
      </c>
      <c r="F97" s="8">
        <f>SUM(F94:F96)</f>
        <v>0</v>
      </c>
      <c r="G97" s="1"/>
      <c r="H97" s="8">
        <f>SUM(H94:H96)</f>
        <v>0</v>
      </c>
      <c r="I97" s="8"/>
    </row>
    <row r="98" spans="1:9" ht="12.75">
      <c r="A98" t="str">
        <f>'4 - Trial Balance'!A62</f>
        <v>ADJ02</v>
      </c>
      <c r="B98" s="5">
        <f>'4 - Trial Balance'!B62</f>
        <v>39569</v>
      </c>
      <c r="C98" t="s">
        <v>12</v>
      </c>
      <c r="E98" s="8"/>
      <c r="F98" s="8"/>
      <c r="G98" s="1"/>
      <c r="H98" s="8">
        <f>'4 - Trial Balance'!I62</f>
        <v>305.81</v>
      </c>
      <c r="I98" s="8"/>
    </row>
    <row r="99" spans="2:9" ht="13.5" thickBot="1">
      <c r="B99" s="5"/>
      <c r="C99" t="s">
        <v>24</v>
      </c>
      <c r="E99" s="8"/>
      <c r="F99" s="8"/>
      <c r="G99" s="1"/>
      <c r="H99" s="18">
        <f>H93+H97-F97-F98+H98</f>
        <v>305.81</v>
      </c>
      <c r="I99" s="8"/>
    </row>
    <row r="100" ht="13.5" thickTop="1">
      <c r="B100" s="5"/>
    </row>
    <row r="101" ht="12.75">
      <c r="B101" s="5"/>
    </row>
    <row r="102" spans="2:5" ht="12.75">
      <c r="B102" s="5"/>
      <c r="E102" s="3" t="s">
        <v>133</v>
      </c>
    </row>
    <row r="103" spans="2:9" ht="3.75" customHeight="1">
      <c r="B103" s="5"/>
      <c r="E103" s="1"/>
      <c r="F103" s="1"/>
      <c r="G103" s="1"/>
      <c r="H103" s="1"/>
      <c r="I103" s="1"/>
    </row>
    <row r="104" spans="2:9" ht="12.75">
      <c r="B104" s="5"/>
      <c r="C104" t="s">
        <v>23</v>
      </c>
      <c r="E104" s="8"/>
      <c r="G104" s="1"/>
      <c r="H104" s="8">
        <v>0</v>
      </c>
      <c r="I104" s="8"/>
    </row>
    <row r="105" spans="1:9" ht="12.75">
      <c r="A105">
        <f>'2 - Transactions'!A28</f>
        <v>5</v>
      </c>
      <c r="B105" s="5">
        <f>'2 - Transactions'!B28</f>
        <v>39529</v>
      </c>
      <c r="E105" s="8"/>
      <c r="F105" s="8" t="s">
        <v>12</v>
      </c>
      <c r="G105" s="1"/>
      <c r="H105" s="8">
        <f>'2 - Transactions'!K28</f>
        <v>51500</v>
      </c>
      <c r="I105" s="8"/>
    </row>
    <row r="106" spans="1:9" ht="12.75">
      <c r="A106" t="s">
        <v>12</v>
      </c>
      <c r="B106" s="5" t="s">
        <v>12</v>
      </c>
      <c r="E106" s="8"/>
      <c r="F106" s="8" t="s">
        <v>12</v>
      </c>
      <c r="G106" s="1"/>
      <c r="H106" s="8"/>
      <c r="I106" s="8"/>
    </row>
    <row r="107" spans="2:9" ht="12.75">
      <c r="B107" s="5"/>
      <c r="E107" s="8"/>
      <c r="F107" s="17"/>
      <c r="G107" s="1"/>
      <c r="H107" s="17"/>
      <c r="I107" s="8"/>
    </row>
    <row r="108" spans="2:9" ht="12.75">
      <c r="B108" s="5"/>
      <c r="E108" s="8" t="s">
        <v>61</v>
      </c>
      <c r="F108" s="8">
        <f>SUM(F105:F107)</f>
        <v>0</v>
      </c>
      <c r="G108" s="1"/>
      <c r="H108" s="8">
        <f>SUM(H105:H107)</f>
        <v>51500</v>
      </c>
      <c r="I108" s="8"/>
    </row>
    <row r="109" spans="1:9" ht="12.75">
      <c r="A109" t="str">
        <f>'4 - Trial Balance'!A61</f>
        <v>ADJ02</v>
      </c>
      <c r="B109" s="5">
        <f>'4 - Trial Balance'!B61</f>
        <v>39569</v>
      </c>
      <c r="C109" t="s">
        <v>12</v>
      </c>
      <c r="E109" s="8"/>
      <c r="F109" s="8">
        <f>'4 - Trial Balance'!H61</f>
        <v>305.81</v>
      </c>
      <c r="G109" s="1"/>
      <c r="H109" s="8"/>
      <c r="I109" s="8"/>
    </row>
    <row r="110" spans="2:9" ht="13.5" thickBot="1">
      <c r="B110" s="5"/>
      <c r="C110" t="s">
        <v>24</v>
      </c>
      <c r="E110" s="8"/>
      <c r="F110" s="8"/>
      <c r="G110" s="1"/>
      <c r="H110" s="18">
        <f>H104+H108-F108-F109+H109</f>
        <v>51194.19</v>
      </c>
      <c r="I110" s="8"/>
    </row>
    <row r="111" ht="13.5" thickTop="1">
      <c r="B111" s="5"/>
    </row>
    <row r="112" ht="12.75">
      <c r="B112" s="5"/>
    </row>
    <row r="113" spans="2:5" ht="12.75">
      <c r="B113" s="5"/>
      <c r="E113" s="3" t="s">
        <v>56</v>
      </c>
    </row>
    <row r="114" spans="2:9" ht="3.75" customHeight="1">
      <c r="B114" s="5"/>
      <c r="E114" s="1"/>
      <c r="F114" s="1"/>
      <c r="G114" s="1"/>
      <c r="H114" s="1"/>
      <c r="I114" s="1"/>
    </row>
    <row r="115" spans="2:9" ht="12.75">
      <c r="B115" s="5"/>
      <c r="C115" t="s">
        <v>23</v>
      </c>
      <c r="E115" s="8"/>
      <c r="G115" s="1"/>
      <c r="H115" s="8">
        <v>0</v>
      </c>
      <c r="I115" s="8"/>
    </row>
    <row r="116" spans="1:9" ht="12.75">
      <c r="A116">
        <f>'2 - Transactions'!A10</f>
        <v>1</v>
      </c>
      <c r="B116" s="5">
        <f>'2 - Transactions'!B10</f>
        <v>39512</v>
      </c>
      <c r="E116" s="8"/>
      <c r="F116" s="8" t="s">
        <v>12</v>
      </c>
      <c r="G116" s="1"/>
      <c r="H116" s="8">
        <f>'2 - Transactions'!K10</f>
        <v>50000</v>
      </c>
      <c r="I116" s="8"/>
    </row>
    <row r="117" spans="2:9" ht="12.75">
      <c r="B117" s="5"/>
      <c r="E117" s="8"/>
      <c r="F117" s="8"/>
      <c r="G117" s="1"/>
      <c r="H117" s="8"/>
      <c r="I117" s="8"/>
    </row>
    <row r="118" spans="2:9" ht="12.75">
      <c r="B118" s="5"/>
      <c r="E118" s="8"/>
      <c r="F118" s="17"/>
      <c r="G118" s="1"/>
      <c r="H118" s="17"/>
      <c r="I118" s="8"/>
    </row>
    <row r="119" spans="2:9" ht="12.75">
      <c r="B119" s="5"/>
      <c r="E119" s="8" t="s">
        <v>61</v>
      </c>
      <c r="F119" s="8">
        <f>SUM(F116:F118)</f>
        <v>0</v>
      </c>
      <c r="G119" s="1"/>
      <c r="H119" s="8">
        <f>SUM(H116:H118)</f>
        <v>50000</v>
      </c>
      <c r="I119" s="8"/>
    </row>
    <row r="120" spans="2:9" ht="12.75">
      <c r="B120" s="5"/>
      <c r="E120" s="8"/>
      <c r="F120" s="8"/>
      <c r="G120" s="1"/>
      <c r="H120" s="8"/>
      <c r="I120" s="8"/>
    </row>
    <row r="121" spans="2:9" ht="13.5" thickBot="1">
      <c r="B121" s="5"/>
      <c r="C121" t="s">
        <v>24</v>
      </c>
      <c r="E121" s="8"/>
      <c r="F121" s="8"/>
      <c r="G121" s="1"/>
      <c r="H121" s="18">
        <f>H115+H119-F119-F120+H120</f>
        <v>50000</v>
      </c>
      <c r="I121" s="8"/>
    </row>
    <row r="122" ht="13.5" thickTop="1">
      <c r="B122" s="5"/>
    </row>
    <row r="123" ht="12.75">
      <c r="B123" s="5"/>
    </row>
    <row r="124" spans="2:5" ht="12.75">
      <c r="B124" s="5"/>
      <c r="E124" s="3" t="s">
        <v>134</v>
      </c>
    </row>
    <row r="125" spans="2:9" ht="3.75" customHeight="1">
      <c r="B125" s="5"/>
      <c r="E125" s="1"/>
      <c r="F125" s="1"/>
      <c r="G125" s="1"/>
      <c r="H125" s="1"/>
      <c r="I125" s="1"/>
    </row>
    <row r="126" spans="2:9" ht="12.75">
      <c r="B126" s="5"/>
      <c r="C126" t="s">
        <v>23</v>
      </c>
      <c r="E126" s="8"/>
      <c r="G126" s="1"/>
      <c r="H126" s="8">
        <v>0</v>
      </c>
      <c r="I126" s="8"/>
    </row>
    <row r="127" spans="1:9" ht="12.75">
      <c r="A127" t="s">
        <v>12</v>
      </c>
      <c r="B127" s="5" t="s">
        <v>12</v>
      </c>
      <c r="E127" s="8"/>
      <c r="F127" s="8" t="s">
        <v>12</v>
      </c>
      <c r="G127" s="1"/>
      <c r="H127" s="8" t="s">
        <v>12</v>
      </c>
      <c r="I127" s="8"/>
    </row>
    <row r="128" spans="2:9" ht="12.75">
      <c r="B128" s="5"/>
      <c r="E128" s="8"/>
      <c r="F128" s="8"/>
      <c r="G128" s="1"/>
      <c r="H128" s="8"/>
      <c r="I128" s="8"/>
    </row>
    <row r="129" spans="2:9" ht="12.75">
      <c r="B129" s="5"/>
      <c r="E129" s="8"/>
      <c r="F129" s="17"/>
      <c r="G129" s="1"/>
      <c r="H129" s="17"/>
      <c r="I129" s="8"/>
    </row>
    <row r="130" spans="2:9" ht="12.75">
      <c r="B130" s="5"/>
      <c r="E130" s="8" t="s">
        <v>61</v>
      </c>
      <c r="F130" s="8">
        <f>SUM(F127:F129)</f>
        <v>0</v>
      </c>
      <c r="G130" s="1"/>
      <c r="H130" s="8">
        <f>SUM(H127:H129)</f>
        <v>0</v>
      </c>
      <c r="I130" s="8"/>
    </row>
    <row r="131" spans="1:9" ht="12.75">
      <c r="A131" t="str">
        <f>'4 - Trial Balance'!A95</f>
        <v>ADJ04</v>
      </c>
      <c r="B131" s="5">
        <f>'4 - Trial Balance'!B95</f>
        <v>39569</v>
      </c>
      <c r="C131" t="s">
        <v>12</v>
      </c>
      <c r="E131" s="8"/>
      <c r="F131" s="8"/>
      <c r="G131" s="1"/>
      <c r="H131" s="8">
        <f>'4 - Trial Balance'!I95</f>
        <v>949.31</v>
      </c>
      <c r="I131" s="8"/>
    </row>
    <row r="132" spans="2:9" ht="13.5" thickBot="1">
      <c r="B132" s="5"/>
      <c r="C132" t="s">
        <v>24</v>
      </c>
      <c r="E132" s="8"/>
      <c r="G132" s="1"/>
      <c r="H132" s="18">
        <f>H126+H130-F130-F131+H131</f>
        <v>949.31</v>
      </c>
      <c r="I132" s="8"/>
    </row>
    <row r="133" ht="13.5" thickTop="1">
      <c r="B133" s="5"/>
    </row>
    <row r="134" ht="12.75">
      <c r="B134" s="5"/>
    </row>
    <row r="135" spans="2:5" ht="12.75">
      <c r="B135" s="5"/>
      <c r="E135" s="3" t="s">
        <v>102</v>
      </c>
    </row>
    <row r="136" spans="2:9" ht="4.5" customHeight="1">
      <c r="B136" s="5"/>
      <c r="E136" s="1"/>
      <c r="F136" s="1"/>
      <c r="G136" s="1"/>
      <c r="H136" s="1"/>
      <c r="I136" s="1"/>
    </row>
    <row r="137" spans="2:9" ht="12.75">
      <c r="B137" s="5"/>
      <c r="C137" t="s">
        <v>23</v>
      </c>
      <c r="E137" s="8"/>
      <c r="G137" s="1"/>
      <c r="H137" s="8">
        <v>0</v>
      </c>
      <c r="I137" s="8"/>
    </row>
    <row r="138" spans="1:9" ht="12.75">
      <c r="A138">
        <f>'2 - Transactions'!A33</f>
        <v>6</v>
      </c>
      <c r="B138" s="5">
        <f>'2 - Transactions'!B33</f>
        <v>39535</v>
      </c>
      <c r="E138" s="8"/>
      <c r="F138" s="8" t="s">
        <v>12</v>
      </c>
      <c r="G138" s="1"/>
      <c r="H138" s="8">
        <f>'2 - Transactions'!K33</f>
        <v>700</v>
      </c>
      <c r="I138" s="8"/>
    </row>
    <row r="139" spans="1:9" ht="12.75">
      <c r="A139">
        <f>'2 - Transactions'!A39</f>
        <v>7</v>
      </c>
      <c r="B139" s="5">
        <f>'2 - Transactions'!B39</f>
        <v>39542</v>
      </c>
      <c r="E139" s="8"/>
      <c r="F139" s="8"/>
      <c r="G139" s="1"/>
      <c r="H139" s="8">
        <f>'2 - Transactions'!K39</f>
        <v>3300</v>
      </c>
      <c r="I139" s="8"/>
    </row>
    <row r="140" spans="1:9" ht="12.75">
      <c r="A140" t="s">
        <v>12</v>
      </c>
      <c r="B140" s="5" t="s">
        <v>12</v>
      </c>
      <c r="E140" s="8"/>
      <c r="F140" s="17" t="s">
        <v>12</v>
      </c>
      <c r="G140" s="1"/>
      <c r="H140" s="17"/>
      <c r="I140" s="8"/>
    </row>
    <row r="141" spans="2:9" ht="12.75">
      <c r="B141" s="5"/>
      <c r="E141" s="8" t="s">
        <v>61</v>
      </c>
      <c r="F141" s="8">
        <f>SUM(F138:F140)</f>
        <v>0</v>
      </c>
      <c r="G141" s="1"/>
      <c r="H141" s="8">
        <f>SUM(H138:H140)</f>
        <v>4000</v>
      </c>
      <c r="I141" s="8"/>
    </row>
    <row r="142" spans="1:9" ht="12.75">
      <c r="A142" t="str">
        <f>'4 - Trial Balance'!A87</f>
        <v>ADJ04</v>
      </c>
      <c r="B142" s="5">
        <f>'4 - Trial Balance'!B87</f>
        <v>39569</v>
      </c>
      <c r="C142" t="s">
        <v>12</v>
      </c>
      <c r="E142" s="8"/>
      <c r="F142" s="8">
        <f>'4 - Trial Balance'!H87</f>
        <v>4000</v>
      </c>
      <c r="G142" s="1"/>
      <c r="H142" s="8"/>
      <c r="I142" s="8"/>
    </row>
    <row r="143" spans="2:9" ht="13.5" thickBot="1">
      <c r="B143" s="5"/>
      <c r="C143" t="s">
        <v>24</v>
      </c>
      <c r="E143" s="8"/>
      <c r="F143" s="8"/>
      <c r="G143" s="1"/>
      <c r="H143" s="18">
        <f>H137+H141-F141-F142+H142</f>
        <v>0</v>
      </c>
      <c r="I143" s="8"/>
    </row>
    <row r="144" ht="13.5" thickTop="1">
      <c r="B144" s="5"/>
    </row>
    <row r="145" ht="12.75">
      <c r="B145" s="5"/>
    </row>
    <row r="146" spans="2:5" ht="12.75">
      <c r="B146" s="5"/>
      <c r="E146" s="3" t="s">
        <v>101</v>
      </c>
    </row>
    <row r="147" spans="2:9" ht="3.75" customHeight="1">
      <c r="B147" s="5"/>
      <c r="E147" s="1"/>
      <c r="F147" s="1"/>
      <c r="G147" s="1"/>
      <c r="H147" s="1"/>
      <c r="I147" s="1"/>
    </row>
    <row r="148" spans="2:9" ht="12.75">
      <c r="B148" s="5"/>
      <c r="C148" t="s">
        <v>23</v>
      </c>
      <c r="E148" s="8"/>
      <c r="F148" s="8">
        <v>0</v>
      </c>
      <c r="G148" s="1"/>
      <c r="H148" s="8"/>
      <c r="I148" s="8"/>
    </row>
    <row r="149" spans="1:9" ht="12.75">
      <c r="A149">
        <f>'2 - Transactions'!A34</f>
        <v>6</v>
      </c>
      <c r="B149" s="5">
        <f>'2 - Transactions'!B34</f>
        <v>39535</v>
      </c>
      <c r="E149" s="8"/>
      <c r="F149" s="8">
        <f>'2 - Transactions'!J34</f>
        <v>220</v>
      </c>
      <c r="G149" s="1"/>
      <c r="H149" s="8"/>
      <c r="I149" s="8"/>
    </row>
    <row r="150" spans="1:9" ht="12.75">
      <c r="A150">
        <f>'2 - Transactions'!A40</f>
        <v>7</v>
      </c>
      <c r="B150" s="5">
        <f>'2 - Transactions'!B40</f>
        <v>39542</v>
      </c>
      <c r="E150" s="8"/>
      <c r="F150" s="8">
        <f>'2 - Transactions'!J40</f>
        <v>1100</v>
      </c>
      <c r="G150" s="1"/>
      <c r="H150" s="8"/>
      <c r="I150" s="8"/>
    </row>
    <row r="151" spans="1:9" ht="12.75">
      <c r="A151" t="s">
        <v>12</v>
      </c>
      <c r="B151" s="5" t="s">
        <v>12</v>
      </c>
      <c r="E151" s="8"/>
      <c r="F151" s="17"/>
      <c r="G151" s="1"/>
      <c r="H151" s="17" t="s">
        <v>12</v>
      </c>
      <c r="I151" s="8"/>
    </row>
    <row r="152" spans="2:9" ht="12.75">
      <c r="B152" s="5"/>
      <c r="E152" s="8" t="s">
        <v>61</v>
      </c>
      <c r="F152" s="8">
        <f>SUM(F149:F151)</f>
        <v>1320</v>
      </c>
      <c r="G152" s="1"/>
      <c r="H152" s="8">
        <f>SUM(H149:H151)</f>
        <v>0</v>
      </c>
      <c r="I152" s="8"/>
    </row>
    <row r="153" spans="1:9" ht="12.75">
      <c r="A153" t="str">
        <f>'4 - Trial Balance'!A88</f>
        <v>ADJ04</v>
      </c>
      <c r="B153" s="5">
        <f>'4 - Trial Balance'!B88</f>
        <v>39569</v>
      </c>
      <c r="C153" t="s">
        <v>12</v>
      </c>
      <c r="E153" s="8"/>
      <c r="F153" s="8"/>
      <c r="G153" s="1"/>
      <c r="H153" s="8">
        <f>'4 - Trial Balance'!I88</f>
        <v>1320</v>
      </c>
      <c r="I153" s="8"/>
    </row>
    <row r="154" spans="2:9" ht="13.5" thickBot="1">
      <c r="B154" s="5"/>
      <c r="C154" t="s">
        <v>24</v>
      </c>
      <c r="E154" s="8"/>
      <c r="F154" s="18">
        <f>F148+F152-H152+F153-H153</f>
        <v>0</v>
      </c>
      <c r="G154" s="1"/>
      <c r="H154" s="8"/>
      <c r="I154" s="8"/>
    </row>
    <row r="155" ht="13.5" thickTop="1">
      <c r="B155" s="5"/>
    </row>
    <row r="156" ht="12.75">
      <c r="B156" s="5"/>
    </row>
    <row r="157" spans="2:5" ht="12.75">
      <c r="B157" s="5"/>
      <c r="E157" s="3" t="s">
        <v>57</v>
      </c>
    </row>
    <row r="158" spans="2:9" ht="5.25" customHeight="1">
      <c r="B158" s="5"/>
      <c r="E158" s="1"/>
      <c r="F158" s="1"/>
      <c r="G158" s="1"/>
      <c r="H158" s="1"/>
      <c r="I158" s="1"/>
    </row>
    <row r="159" spans="2:9" ht="12.75">
      <c r="B159" s="5"/>
      <c r="C159" t="s">
        <v>23</v>
      </c>
      <c r="E159" s="8"/>
      <c r="F159" s="8">
        <v>0</v>
      </c>
      <c r="G159" s="1"/>
      <c r="H159" s="8"/>
      <c r="I159" s="8"/>
    </row>
    <row r="160" spans="1:9" ht="12.75">
      <c r="A160">
        <f>'2 - Transactions'!A17</f>
        <v>3</v>
      </c>
      <c r="B160" s="5">
        <f>'2 - Transactions'!B17</f>
        <v>39522</v>
      </c>
      <c r="E160" s="8"/>
      <c r="F160" s="8">
        <f>'2 - Transactions'!J17</f>
        <v>680.9</v>
      </c>
      <c r="G160" s="1"/>
      <c r="H160" s="8"/>
      <c r="I160" s="8"/>
    </row>
    <row r="161" spans="1:9" ht="12.75">
      <c r="A161" t="s">
        <v>12</v>
      </c>
      <c r="B161" s="5" t="s">
        <v>12</v>
      </c>
      <c r="E161" s="8"/>
      <c r="F161" s="8"/>
      <c r="G161" s="1"/>
      <c r="H161" s="8" t="s">
        <v>12</v>
      </c>
      <c r="I161" s="8"/>
    </row>
    <row r="162" spans="2:9" ht="12.75">
      <c r="B162" s="5"/>
      <c r="E162" s="8"/>
      <c r="F162" s="17"/>
      <c r="G162" s="1"/>
      <c r="H162" s="17"/>
      <c r="I162" s="8"/>
    </row>
    <row r="163" spans="2:9" ht="12.75">
      <c r="B163" s="5"/>
      <c r="E163" s="8" t="s">
        <v>61</v>
      </c>
      <c r="F163" s="8">
        <f>SUM(F160:F162)</f>
        <v>680.9</v>
      </c>
      <c r="G163" s="1"/>
      <c r="H163" s="8">
        <f>SUM(H160:H162)</f>
        <v>0</v>
      </c>
      <c r="I163" s="8"/>
    </row>
    <row r="164" spans="1:9" ht="12.75">
      <c r="A164" t="str">
        <f>'4 - Trial Balance'!A89</f>
        <v>ADJ04</v>
      </c>
      <c r="B164" s="5">
        <f>'4 - Trial Balance'!B89</f>
        <v>39569</v>
      </c>
      <c r="C164" t="s">
        <v>12</v>
      </c>
      <c r="E164" s="8"/>
      <c r="F164" s="8"/>
      <c r="G164" s="1"/>
      <c r="H164" s="8">
        <f>'4 - Trial Balance'!I89</f>
        <v>680.9</v>
      </c>
      <c r="I164" s="8"/>
    </row>
    <row r="165" spans="2:9" ht="13.5" thickBot="1">
      <c r="B165" s="5"/>
      <c r="C165" t="s">
        <v>24</v>
      </c>
      <c r="E165" s="8"/>
      <c r="F165" s="18">
        <f>F159+F163-H163+F164-H164</f>
        <v>0</v>
      </c>
      <c r="G165" s="1"/>
      <c r="H165" s="8"/>
      <c r="I165" s="8"/>
    </row>
    <row r="166" ht="13.5" thickTop="1">
      <c r="B166" s="5"/>
    </row>
    <row r="167" ht="12.75">
      <c r="B167" s="5"/>
    </row>
    <row r="168" spans="2:5" ht="12.75">
      <c r="B168" s="5"/>
      <c r="E168" s="3" t="s">
        <v>135</v>
      </c>
    </row>
    <row r="169" spans="2:9" ht="3.75" customHeight="1">
      <c r="B169" s="5"/>
      <c r="E169" s="1"/>
      <c r="F169" s="1"/>
      <c r="G169" s="1"/>
      <c r="H169" s="1"/>
      <c r="I169" s="1"/>
    </row>
    <row r="170" spans="2:9" ht="12.75">
      <c r="B170" s="5"/>
      <c r="C170" t="s">
        <v>23</v>
      </c>
      <c r="E170" s="8"/>
      <c r="F170" s="8">
        <v>0</v>
      </c>
      <c r="G170" s="1"/>
      <c r="H170" s="8"/>
      <c r="I170" s="8"/>
    </row>
    <row r="171" spans="1:9" ht="12.75">
      <c r="A171" t="s">
        <v>12</v>
      </c>
      <c r="B171" s="5" t="s">
        <v>12</v>
      </c>
      <c r="E171" s="8"/>
      <c r="F171" s="8" t="s">
        <v>12</v>
      </c>
      <c r="G171" s="1"/>
      <c r="H171" s="8"/>
      <c r="I171" s="8"/>
    </row>
    <row r="172" spans="1:9" ht="12.75">
      <c r="A172" t="s">
        <v>12</v>
      </c>
      <c r="B172" s="5" t="s">
        <v>12</v>
      </c>
      <c r="E172" s="8"/>
      <c r="F172" s="8"/>
      <c r="G172" s="1"/>
      <c r="H172" s="8" t="s">
        <v>12</v>
      </c>
      <c r="I172" s="8"/>
    </row>
    <row r="173" spans="2:9" ht="12.75">
      <c r="B173" s="5"/>
      <c r="E173" s="8"/>
      <c r="F173" s="17"/>
      <c r="G173" s="1"/>
      <c r="H173" s="17"/>
      <c r="I173" s="8"/>
    </row>
    <row r="174" spans="2:9" ht="12.75">
      <c r="B174" s="5"/>
      <c r="E174" s="8" t="s">
        <v>61</v>
      </c>
      <c r="F174" s="8">
        <f>SUM(F171:F173)</f>
        <v>0</v>
      </c>
      <c r="G174" s="1"/>
      <c r="H174" s="8">
        <f>SUM(H171:H173)</f>
        <v>0</v>
      </c>
      <c r="I174" s="8"/>
    </row>
    <row r="175" spans="1:9" ht="12.75">
      <c r="A175" t="str">
        <f>'4 - Trial Balance'!A48</f>
        <v>ADJ01</v>
      </c>
      <c r="B175" s="5">
        <f>'4 - Trial Balance'!B48</f>
        <v>39569</v>
      </c>
      <c r="E175" s="8"/>
      <c r="F175" s="8">
        <f>'4 - Trial Balance'!H48</f>
        <v>458.33</v>
      </c>
      <c r="G175" s="1"/>
      <c r="H175" s="8"/>
      <c r="I175" s="8"/>
    </row>
    <row r="176" spans="1:9" ht="12.75">
      <c r="A176" t="str">
        <f>'4 - Trial Balance'!A90</f>
        <v>ADJ04</v>
      </c>
      <c r="B176" s="5">
        <f>'4 - Trial Balance'!B90</f>
        <v>39569</v>
      </c>
      <c r="E176" s="8"/>
      <c r="F176" s="8"/>
      <c r="G176" s="1"/>
      <c r="H176" s="8">
        <f>'4 - Trial Balance'!I90</f>
        <v>458.33</v>
      </c>
      <c r="I176" s="8"/>
    </row>
    <row r="177" spans="2:9" ht="13.5" thickBot="1">
      <c r="B177" s="5"/>
      <c r="C177" t="s">
        <v>24</v>
      </c>
      <c r="E177" s="8"/>
      <c r="F177" s="18">
        <f>F170+F174-H174+F175-H175+F176-H176</f>
        <v>0</v>
      </c>
      <c r="G177" s="1"/>
      <c r="H177" s="8"/>
      <c r="I177" s="8"/>
    </row>
    <row r="178" ht="13.5" thickTop="1">
      <c r="B178" s="5"/>
    </row>
    <row r="179" ht="12.75">
      <c r="B179" s="5"/>
    </row>
    <row r="180" ht="12.75">
      <c r="B180" s="5"/>
    </row>
    <row r="181" spans="2:5" ht="12.75">
      <c r="B181" s="5"/>
      <c r="E181" s="3" t="s">
        <v>136</v>
      </c>
    </row>
    <row r="182" spans="2:9" ht="3.75" customHeight="1">
      <c r="B182" s="5"/>
      <c r="E182" s="1"/>
      <c r="F182" s="1"/>
      <c r="G182" s="1"/>
      <c r="H182" s="1"/>
      <c r="I182" s="1"/>
    </row>
    <row r="183" spans="2:9" ht="12.75">
      <c r="B183" s="5"/>
      <c r="C183" t="s">
        <v>23</v>
      </c>
      <c r="E183" s="8"/>
      <c r="F183" s="8">
        <v>0</v>
      </c>
      <c r="G183" s="1"/>
      <c r="H183" s="8"/>
      <c r="I183" s="8"/>
    </row>
    <row r="184" spans="1:9" ht="12.75">
      <c r="A184" t="s">
        <v>12</v>
      </c>
      <c r="B184" s="5" t="s">
        <v>12</v>
      </c>
      <c r="E184" s="8"/>
      <c r="F184" s="8" t="s">
        <v>12</v>
      </c>
      <c r="G184" s="1"/>
      <c r="H184" s="8"/>
      <c r="I184" s="8"/>
    </row>
    <row r="185" spans="1:9" ht="12.75">
      <c r="A185" t="s">
        <v>12</v>
      </c>
      <c r="B185" s="5" t="s">
        <v>12</v>
      </c>
      <c r="E185" s="8"/>
      <c r="F185" s="8"/>
      <c r="G185" s="1"/>
      <c r="H185" s="8" t="s">
        <v>12</v>
      </c>
      <c r="I185" s="8"/>
    </row>
    <row r="186" spans="2:9" ht="12.75">
      <c r="B186" s="5"/>
      <c r="E186" s="8"/>
      <c r="F186" s="17"/>
      <c r="G186" s="1"/>
      <c r="H186" s="17"/>
      <c r="I186" s="8"/>
    </row>
    <row r="187" spans="2:9" ht="12.75">
      <c r="B187" s="5"/>
      <c r="E187" s="8" t="s">
        <v>61</v>
      </c>
      <c r="F187" s="8">
        <f>SUM(F184:F186)</f>
        <v>0</v>
      </c>
      <c r="G187" s="1"/>
      <c r="H187" s="8">
        <f>SUM(H184:H186)</f>
        <v>0</v>
      </c>
      <c r="I187" s="8"/>
    </row>
    <row r="188" spans="1:9" ht="12.75">
      <c r="A188" t="str">
        <f>'4 - Trial Balance'!A64</f>
        <v>ADJ02</v>
      </c>
      <c r="B188" s="5">
        <f>'4 - Trial Balance'!B64</f>
        <v>39569</v>
      </c>
      <c r="E188" s="8"/>
      <c r="F188" s="8">
        <f>'4 - Trial Balance'!H64</f>
        <v>278.96</v>
      </c>
      <c r="G188" s="1"/>
      <c r="H188" s="8"/>
      <c r="I188" s="8"/>
    </row>
    <row r="189" spans="1:9" ht="12.75">
      <c r="A189" t="str">
        <f>'4 - Trial Balance'!A91</f>
        <v>ADJ04</v>
      </c>
      <c r="B189" s="5">
        <f>'4 - Trial Balance'!B91</f>
        <v>39569</v>
      </c>
      <c r="E189" s="8"/>
      <c r="F189" s="8"/>
      <c r="G189" s="1"/>
      <c r="H189" s="8">
        <f>'4 - Trial Balance'!I91</f>
        <v>278.96</v>
      </c>
      <c r="I189" s="8"/>
    </row>
    <row r="190" spans="2:9" ht="13.5" thickBot="1">
      <c r="B190" s="5"/>
      <c r="C190" t="s">
        <v>24</v>
      </c>
      <c r="E190" s="8"/>
      <c r="F190" s="18">
        <f>F183+F187-H187+F188-H188+F189-H189</f>
        <v>0</v>
      </c>
      <c r="G190" s="1"/>
      <c r="H190" s="8"/>
      <c r="I190" s="8"/>
    </row>
    <row r="191" spans="2:9" ht="13.5" thickTop="1">
      <c r="B191" s="5"/>
      <c r="E191" s="8"/>
      <c r="F191" s="41"/>
      <c r="G191" s="1"/>
      <c r="H191" s="8"/>
      <c r="I191" s="8"/>
    </row>
    <row r="192" ht="12.75">
      <c r="B192" s="5"/>
    </row>
    <row r="193" ht="12.75">
      <c r="B193" s="5"/>
    </row>
    <row r="194" spans="2:5" ht="12.75">
      <c r="B194" s="5"/>
      <c r="E194" s="3" t="s">
        <v>298</v>
      </c>
    </row>
    <row r="195" spans="2:9" ht="3.75" customHeight="1">
      <c r="B195" s="5"/>
      <c r="E195" s="1"/>
      <c r="F195" s="1"/>
      <c r="G195" s="1"/>
      <c r="H195" s="1"/>
      <c r="I195" s="1"/>
    </row>
    <row r="196" spans="2:9" ht="12.75">
      <c r="B196" s="5"/>
      <c r="C196" t="s">
        <v>23</v>
      </c>
      <c r="E196" s="8"/>
      <c r="F196" s="8">
        <v>0</v>
      </c>
      <c r="G196" s="1"/>
      <c r="H196" s="8"/>
      <c r="I196" s="8"/>
    </row>
    <row r="197" spans="1:9" ht="12.75">
      <c r="A197" t="str">
        <f>'4 - Trial Balance'!A75</f>
        <v>ADJ03</v>
      </c>
      <c r="B197" s="5">
        <f>'4 - Trial Balance'!B75</f>
        <v>39569</v>
      </c>
      <c r="E197" s="8"/>
      <c r="F197" s="8">
        <f>'4 - Trial Balance'!H75</f>
        <v>312.5</v>
      </c>
      <c r="G197" s="1"/>
      <c r="H197" s="8"/>
      <c r="I197" s="8"/>
    </row>
    <row r="198" spans="1:9" ht="12.75">
      <c r="A198" t="s">
        <v>12</v>
      </c>
      <c r="B198" s="5" t="s">
        <v>12</v>
      </c>
      <c r="E198" s="8"/>
      <c r="F198" s="8"/>
      <c r="G198" s="1"/>
      <c r="H198" s="8" t="s">
        <v>12</v>
      </c>
      <c r="I198" s="8"/>
    </row>
    <row r="199" spans="2:9" ht="12.75">
      <c r="B199" s="5"/>
      <c r="E199" s="8"/>
      <c r="F199" s="17"/>
      <c r="G199" s="1"/>
      <c r="H199" s="17"/>
      <c r="I199" s="8"/>
    </row>
    <row r="200" spans="2:9" ht="12.75">
      <c r="B200" s="5"/>
      <c r="E200" s="8" t="s">
        <v>61</v>
      </c>
      <c r="F200" s="8">
        <f>SUM(F196:F199)</f>
        <v>312.5</v>
      </c>
      <c r="G200" s="1"/>
      <c r="H200" s="8">
        <f>SUM(H197:H199)</f>
        <v>0</v>
      </c>
      <c r="I200" s="8"/>
    </row>
    <row r="201" spans="2:9" ht="13.5" thickBot="1">
      <c r="B201" s="5"/>
      <c r="C201" t="s">
        <v>24</v>
      </c>
      <c r="E201" s="8"/>
      <c r="F201" s="18">
        <f>F196+F200-H200</f>
        <v>312.5</v>
      </c>
      <c r="G201" s="1"/>
      <c r="H201" s="8"/>
      <c r="I201" s="8"/>
    </row>
    <row r="202" spans="2:9" ht="13.5" thickTop="1">
      <c r="B202" s="5"/>
      <c r="E202" s="8"/>
      <c r="F202" s="41"/>
      <c r="G202" s="1"/>
      <c r="H202" s="8"/>
      <c r="I202" s="8"/>
    </row>
    <row r="203" ht="12.75">
      <c r="B203" s="5"/>
    </row>
    <row r="204" spans="2:5" ht="12.75">
      <c r="B204" s="5"/>
      <c r="E204" s="3" t="s">
        <v>137</v>
      </c>
    </row>
    <row r="205" spans="2:9" ht="3.75" customHeight="1">
      <c r="B205" s="5"/>
      <c r="E205" s="1"/>
      <c r="F205" s="1"/>
      <c r="G205" s="1"/>
      <c r="H205" s="1"/>
      <c r="I205" s="1"/>
    </row>
    <row r="206" spans="2:9" ht="12.75">
      <c r="B206" s="5"/>
      <c r="C206" t="s">
        <v>23</v>
      </c>
      <c r="E206" s="8"/>
      <c r="F206" s="8">
        <v>0</v>
      </c>
      <c r="G206" s="1"/>
      <c r="H206" s="8">
        <v>0</v>
      </c>
      <c r="I206" s="8"/>
    </row>
    <row r="207" spans="1:9" ht="12.75">
      <c r="A207" t="str">
        <f>'4 - Trial Balance'!A93</f>
        <v>ADJ04</v>
      </c>
      <c r="B207" s="5">
        <f>'4 - Trial Balance'!B93</f>
        <v>39569</v>
      </c>
      <c r="E207" s="8"/>
      <c r="F207" s="8" t="s">
        <v>12</v>
      </c>
      <c r="G207" s="1"/>
      <c r="H207" s="8">
        <f>'4 - Trial Balance'!I93</f>
        <v>949.31</v>
      </c>
      <c r="I207" s="8"/>
    </row>
    <row r="208" spans="1:9" ht="12.75">
      <c r="A208" t="str">
        <f>'4 - Trial Balance'!A94</f>
        <v>ADJ04</v>
      </c>
      <c r="B208" s="5">
        <f>'4 - Trial Balance'!B94</f>
        <v>39569</v>
      </c>
      <c r="E208" s="8"/>
      <c r="F208" s="8">
        <f>'4 - Trial Balance'!H94</f>
        <v>949.31</v>
      </c>
      <c r="G208" s="1"/>
      <c r="H208" s="8"/>
      <c r="I208" s="8"/>
    </row>
    <row r="209" spans="2:9" ht="12.75">
      <c r="B209" s="5"/>
      <c r="E209" s="8"/>
      <c r="F209" s="8"/>
      <c r="G209" s="1"/>
      <c r="H209" s="8"/>
      <c r="I209" s="8"/>
    </row>
    <row r="210" spans="2:9" ht="12.75">
      <c r="B210" s="5"/>
      <c r="E210" s="8"/>
      <c r="F210" s="17"/>
      <c r="G210" s="1"/>
      <c r="H210" s="17"/>
      <c r="I210" s="8"/>
    </row>
    <row r="211" spans="2:9" ht="12.75">
      <c r="B211" s="5"/>
      <c r="E211" s="8" t="s">
        <v>61</v>
      </c>
      <c r="F211" s="8">
        <f>SUM(F207:F210)</f>
        <v>949.31</v>
      </c>
      <c r="G211" s="1"/>
      <c r="H211" s="8">
        <f>SUM(H207:H210)</f>
        <v>949.31</v>
      </c>
      <c r="I211" s="8"/>
    </row>
    <row r="212" spans="2:8" ht="13.5" thickBot="1">
      <c r="B212" s="5"/>
      <c r="C212" t="s">
        <v>24</v>
      </c>
      <c r="E212" s="8"/>
      <c r="F212" s="18">
        <f>F211-H211</f>
        <v>0</v>
      </c>
      <c r="G212" s="1"/>
      <c r="H212" s="11" t="s">
        <v>12</v>
      </c>
    </row>
    <row r="213" ht="13.5" thickTop="1"/>
  </sheetData>
  <hyperlinks>
    <hyperlink ref="N1" location="'Main Menu'!A1" display="Main Menu"/>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Q98"/>
  <sheetViews>
    <sheetView workbookViewId="0" topLeftCell="B1">
      <selection activeCell="L1" sqref="L1"/>
    </sheetView>
  </sheetViews>
  <sheetFormatPr defaultColWidth="9.140625" defaultRowHeight="12.75"/>
  <cols>
    <col min="5" max="5" width="10.00390625" style="0" customWidth="1"/>
    <col min="6" max="6" width="12.57421875" style="0" customWidth="1"/>
    <col min="7" max="7" width="12.7109375" style="0" customWidth="1"/>
    <col min="8" max="8" width="13.28125" style="0" customWidth="1"/>
    <col min="9" max="9" width="12.57421875" style="0" customWidth="1"/>
    <col min="10" max="11" width="13.421875" style="0" customWidth="1"/>
    <col min="12" max="12" width="13.140625" style="0" customWidth="1"/>
    <col min="13" max="13" width="12.57421875" style="0" customWidth="1"/>
    <col min="14" max="15" width="13.7109375" style="0" customWidth="1"/>
    <col min="16" max="16" width="13.28125" style="0" customWidth="1"/>
    <col min="17" max="17" width="14.28125" style="0" customWidth="1"/>
  </cols>
  <sheetData>
    <row r="1" spans="4:12" ht="15.75">
      <c r="D1" s="4" t="s">
        <v>21</v>
      </c>
      <c r="L1" s="84" t="s">
        <v>179</v>
      </c>
    </row>
    <row r="2" ht="15.75">
      <c r="D2" s="4" t="s">
        <v>499</v>
      </c>
    </row>
    <row r="3" spans="1:17" ht="3.75" customHeight="1">
      <c r="A3" s="1"/>
      <c r="B3" s="1"/>
      <c r="C3" s="1"/>
      <c r="D3" s="1"/>
      <c r="E3" s="1"/>
      <c r="F3" s="1"/>
      <c r="G3" s="1"/>
      <c r="H3" s="1"/>
      <c r="I3" s="1"/>
      <c r="J3" s="1"/>
      <c r="K3" s="1"/>
      <c r="L3" s="1"/>
      <c r="M3" s="1"/>
      <c r="N3" s="1"/>
      <c r="O3" s="1"/>
      <c r="P3" s="1"/>
      <c r="Q3" s="1"/>
    </row>
    <row r="4" ht="12.75">
      <c r="A4" s="2" t="s">
        <v>32</v>
      </c>
    </row>
    <row r="5" ht="12.75">
      <c r="A5" s="2" t="s">
        <v>33</v>
      </c>
    </row>
    <row r="6" ht="12.75">
      <c r="A6" s="2" t="s">
        <v>72</v>
      </c>
    </row>
    <row r="7" ht="12.75">
      <c r="A7" s="2"/>
    </row>
    <row r="8" spans="6:17" ht="12.75">
      <c r="F8" s="27" t="s">
        <v>106</v>
      </c>
      <c r="G8" s="32"/>
      <c r="H8" t="s">
        <v>68</v>
      </c>
      <c r="I8" s="32"/>
      <c r="J8" t="s">
        <v>107</v>
      </c>
      <c r="K8" s="32"/>
      <c r="L8" t="s">
        <v>108</v>
      </c>
      <c r="M8" s="32"/>
      <c r="N8" t="s">
        <v>140</v>
      </c>
      <c r="O8" s="32"/>
      <c r="P8" t="s">
        <v>110</v>
      </c>
      <c r="Q8" s="32"/>
    </row>
    <row r="9" spans="1:17" ht="12.75">
      <c r="A9" s="9" t="s">
        <v>62</v>
      </c>
      <c r="F9" s="28" t="s">
        <v>112</v>
      </c>
      <c r="G9" s="32"/>
      <c r="H9" t="s">
        <v>69</v>
      </c>
      <c r="I9" s="32"/>
      <c r="J9" s="19" t="s">
        <v>104</v>
      </c>
      <c r="K9" s="32"/>
      <c r="L9" t="s">
        <v>109</v>
      </c>
      <c r="M9" s="32"/>
      <c r="N9" s="19" t="s">
        <v>104</v>
      </c>
      <c r="O9" s="32"/>
      <c r="P9" t="s">
        <v>111</v>
      </c>
      <c r="Q9" s="32"/>
    </row>
    <row r="10" spans="1:17" ht="12.75">
      <c r="A10" s="16" t="s">
        <v>63</v>
      </c>
      <c r="B10" s="16"/>
      <c r="C10" s="16" t="s">
        <v>17</v>
      </c>
      <c r="D10" s="16"/>
      <c r="E10" s="16"/>
      <c r="F10" s="29" t="s">
        <v>64</v>
      </c>
      <c r="G10" s="33" t="s">
        <v>15</v>
      </c>
      <c r="H10" s="20" t="s">
        <v>64</v>
      </c>
      <c r="I10" s="33" t="s">
        <v>15</v>
      </c>
      <c r="J10" s="20" t="s">
        <v>64</v>
      </c>
      <c r="K10" s="33" t="s">
        <v>15</v>
      </c>
      <c r="L10" s="20" t="s">
        <v>64</v>
      </c>
      <c r="M10" s="33" t="s">
        <v>15</v>
      </c>
      <c r="N10" s="20" t="s">
        <v>64</v>
      </c>
      <c r="O10" s="33" t="s">
        <v>15</v>
      </c>
      <c r="P10" s="20" t="s">
        <v>64</v>
      </c>
      <c r="Q10" s="33" t="s">
        <v>15</v>
      </c>
    </row>
    <row r="11" spans="6:17" ht="12.75">
      <c r="F11" s="27"/>
      <c r="G11" s="32"/>
      <c r="I11" s="32"/>
      <c r="K11" s="32"/>
      <c r="M11" s="32"/>
      <c r="O11" s="32"/>
      <c r="Q11" s="32"/>
    </row>
    <row r="12" spans="1:17" ht="12.75">
      <c r="A12" s="21">
        <v>1001</v>
      </c>
      <c r="B12" t="s">
        <v>16</v>
      </c>
      <c r="C12" t="s">
        <v>12</v>
      </c>
      <c r="F12" s="30">
        <f>'3- Ledger Accounts'!F21</f>
        <v>32714.6</v>
      </c>
      <c r="G12" s="34"/>
      <c r="H12" s="8"/>
      <c r="I12" s="34"/>
      <c r="J12" s="8">
        <f>F12+H12-I12</f>
        <v>32714.6</v>
      </c>
      <c r="K12" s="34" t="s">
        <v>12</v>
      </c>
      <c r="L12" s="8"/>
      <c r="M12" s="34"/>
      <c r="N12" s="8"/>
      <c r="O12" s="34"/>
      <c r="P12" s="8">
        <f>J12+N12-O12</f>
        <v>32714.6</v>
      </c>
      <c r="Q12" s="34"/>
    </row>
    <row r="13" spans="1:17" ht="12.75">
      <c r="A13" s="21">
        <v>1002</v>
      </c>
      <c r="B13" t="s">
        <v>42</v>
      </c>
      <c r="F13" s="30">
        <f>'3- Ledger Accounts'!F32</f>
        <v>0</v>
      </c>
      <c r="G13" s="34"/>
      <c r="H13" s="8"/>
      <c r="I13" s="34"/>
      <c r="J13" s="8">
        <f>F13+H13-I13</f>
        <v>0</v>
      </c>
      <c r="K13" s="34" t="s">
        <v>12</v>
      </c>
      <c r="L13" s="8"/>
      <c r="M13" s="34"/>
      <c r="N13" s="8"/>
      <c r="O13" s="34"/>
      <c r="P13" s="8">
        <f>J13+N13-O13</f>
        <v>0</v>
      </c>
      <c r="Q13" s="34"/>
    </row>
    <row r="14" spans="1:17" ht="12.75">
      <c r="A14" s="21">
        <v>1003</v>
      </c>
      <c r="B14" t="s">
        <v>31</v>
      </c>
      <c r="F14" s="30">
        <f>'3- Ledger Accounts'!F43</f>
        <v>9680</v>
      </c>
      <c r="G14" s="34"/>
      <c r="H14" s="8"/>
      <c r="I14" s="34"/>
      <c r="J14" s="8">
        <f>F14+H14-I14</f>
        <v>9680</v>
      </c>
      <c r="K14" s="34" t="s">
        <v>12</v>
      </c>
      <c r="L14" s="8"/>
      <c r="M14" s="34"/>
      <c r="N14" s="8"/>
      <c r="O14" s="34"/>
      <c r="P14" s="8">
        <f>J14+N14-O14</f>
        <v>9680</v>
      </c>
      <c r="Q14" s="34"/>
    </row>
    <row r="15" spans="1:17" ht="12.75">
      <c r="A15" s="21">
        <v>1004</v>
      </c>
      <c r="B15" t="s">
        <v>65</v>
      </c>
      <c r="F15" s="30">
        <f>'3- Ledger Accounts'!F54</f>
        <v>6104.5</v>
      </c>
      <c r="G15" s="34"/>
      <c r="H15" s="8"/>
      <c r="I15" s="34"/>
      <c r="J15" s="8">
        <f>F15+H15-I15</f>
        <v>6104.5</v>
      </c>
      <c r="K15" s="34" t="s">
        <v>12</v>
      </c>
      <c r="L15" s="8"/>
      <c r="M15" s="34"/>
      <c r="N15" s="8"/>
      <c r="O15" s="34"/>
      <c r="P15" s="8">
        <f>J15+N15-O15</f>
        <v>6104.5</v>
      </c>
      <c r="Q15" s="34"/>
    </row>
    <row r="16" spans="1:17" ht="12.75">
      <c r="A16" s="21">
        <v>1101</v>
      </c>
      <c r="B16" t="s">
        <v>38</v>
      </c>
      <c r="F16" s="30">
        <f>'3- Ledger Accounts'!F65</f>
        <v>55000</v>
      </c>
      <c r="G16" s="34"/>
      <c r="H16" s="8"/>
      <c r="I16" s="34"/>
      <c r="J16" s="8">
        <f>F16+H16-I16</f>
        <v>55000</v>
      </c>
      <c r="K16" s="34" t="s">
        <v>12</v>
      </c>
      <c r="L16" s="8"/>
      <c r="M16" s="34"/>
      <c r="N16" s="8"/>
      <c r="O16" s="34"/>
      <c r="P16" s="8">
        <f>J16+N16-O16</f>
        <v>55000</v>
      </c>
      <c r="Q16" s="34"/>
    </row>
    <row r="17" spans="1:17" ht="12.75">
      <c r="A17" s="21">
        <v>1102</v>
      </c>
      <c r="B17" t="s">
        <v>59</v>
      </c>
      <c r="F17" s="30"/>
      <c r="G17" s="34"/>
      <c r="H17" s="8"/>
      <c r="I17" s="34">
        <f>I49</f>
        <v>458.33</v>
      </c>
      <c r="J17" s="8"/>
      <c r="K17" s="34">
        <f>G17-H17+I17</f>
        <v>458.33</v>
      </c>
      <c r="L17" s="8"/>
      <c r="M17" s="34"/>
      <c r="N17" s="8"/>
      <c r="O17" s="34"/>
      <c r="P17" s="8" t="s">
        <v>12</v>
      </c>
      <c r="Q17" s="34">
        <f>K17-N17+O17</f>
        <v>458.33</v>
      </c>
    </row>
    <row r="18" spans="1:17" ht="12.75">
      <c r="A18" s="21"/>
      <c r="C18" s="3" t="s">
        <v>73</v>
      </c>
      <c r="D18" s="3"/>
      <c r="E18" s="3" t="s">
        <v>12</v>
      </c>
      <c r="F18" s="31">
        <f aca="true" t="shared" si="0" ref="F18:K18">SUM(F12:F17)</f>
        <v>103499.1</v>
      </c>
      <c r="G18" s="35">
        <f t="shared" si="0"/>
        <v>0</v>
      </c>
      <c r="H18" s="13">
        <f t="shared" si="0"/>
        <v>0</v>
      </c>
      <c r="I18" s="35">
        <f t="shared" si="0"/>
        <v>458.33</v>
      </c>
      <c r="J18" s="13">
        <f t="shared" si="0"/>
        <v>103499.1</v>
      </c>
      <c r="K18" s="35">
        <f t="shared" si="0"/>
        <v>458.33</v>
      </c>
      <c r="L18" s="13">
        <f aca="true" t="shared" si="1" ref="L18:Q18">SUM(L12:L17)</f>
        <v>0</v>
      </c>
      <c r="M18" s="35">
        <f t="shared" si="1"/>
        <v>0</v>
      </c>
      <c r="N18" s="13">
        <f t="shared" si="1"/>
        <v>0</v>
      </c>
      <c r="O18" s="35">
        <f t="shared" si="1"/>
        <v>0</v>
      </c>
      <c r="P18" s="13">
        <f t="shared" si="1"/>
        <v>103499.1</v>
      </c>
      <c r="Q18" s="35">
        <f t="shared" si="1"/>
        <v>458.33</v>
      </c>
    </row>
    <row r="19" spans="1:17" ht="12.75">
      <c r="A19" s="21">
        <v>2001</v>
      </c>
      <c r="B19" t="s">
        <v>20</v>
      </c>
      <c r="F19" s="30"/>
      <c r="G19" s="34"/>
      <c r="H19" s="8"/>
      <c r="I19" s="34">
        <f>'3- Ledger Accounts'!H88</f>
        <v>591.46</v>
      </c>
      <c r="J19" s="8" t="s">
        <v>12</v>
      </c>
      <c r="K19" s="34">
        <f>G19-H19+I19</f>
        <v>591.46</v>
      </c>
      <c r="L19" s="8"/>
      <c r="M19" s="34"/>
      <c r="N19" s="8"/>
      <c r="O19" s="34"/>
      <c r="P19" s="8"/>
      <c r="Q19" s="34">
        <f>K19-N19+O19</f>
        <v>591.46</v>
      </c>
    </row>
    <row r="20" spans="1:17" ht="12.75">
      <c r="A20" s="21">
        <v>2002</v>
      </c>
      <c r="B20" t="s">
        <v>128</v>
      </c>
      <c r="F20" s="30"/>
      <c r="G20" s="34"/>
      <c r="H20" s="8"/>
      <c r="I20" s="34">
        <f>I62</f>
        <v>305.81</v>
      </c>
      <c r="J20" s="8" t="s">
        <v>12</v>
      </c>
      <c r="K20" s="34">
        <f>G20-H20+I20</f>
        <v>305.81</v>
      </c>
      <c r="L20" s="8"/>
      <c r="M20" s="34"/>
      <c r="N20" s="8"/>
      <c r="O20" s="34"/>
      <c r="P20" s="8"/>
      <c r="Q20" s="34">
        <f>K20-N20+O20</f>
        <v>305.81</v>
      </c>
    </row>
    <row r="21" spans="1:17" ht="12.75">
      <c r="A21" s="21">
        <v>2101</v>
      </c>
      <c r="B21" t="s">
        <v>39</v>
      </c>
      <c r="F21" s="30"/>
      <c r="G21" s="34">
        <f>'3- Ledger Accounts'!H108</f>
        <v>51500</v>
      </c>
      <c r="H21" s="8">
        <f>H61</f>
        <v>305.81</v>
      </c>
      <c r="I21" s="34"/>
      <c r="J21" s="8" t="s">
        <v>12</v>
      </c>
      <c r="K21" s="34">
        <f>G21-H21+I21</f>
        <v>51194.19</v>
      </c>
      <c r="L21" s="8"/>
      <c r="M21" s="34"/>
      <c r="N21" s="8"/>
      <c r="O21" s="34"/>
      <c r="P21" s="8"/>
      <c r="Q21" s="34">
        <f>K21-N21+O21</f>
        <v>51194.19</v>
      </c>
    </row>
    <row r="22" spans="1:17" ht="12.75">
      <c r="A22" s="21">
        <v>3101</v>
      </c>
      <c r="B22" t="s">
        <v>66</v>
      </c>
      <c r="F22" s="30"/>
      <c r="G22" s="34">
        <f>'3- Ledger Accounts'!H121</f>
        <v>50000</v>
      </c>
      <c r="H22" s="8"/>
      <c r="I22" s="34"/>
      <c r="J22" s="8" t="s">
        <v>12</v>
      </c>
      <c r="K22" s="34">
        <f>G22-H22+I22</f>
        <v>50000</v>
      </c>
      <c r="L22" s="8"/>
      <c r="M22" s="34"/>
      <c r="N22" s="8"/>
      <c r="O22" s="34"/>
      <c r="P22" s="8"/>
      <c r="Q22" s="34">
        <f>K22-N22+O22</f>
        <v>50000</v>
      </c>
    </row>
    <row r="23" spans="1:17" ht="12.75">
      <c r="A23" s="21">
        <v>3001</v>
      </c>
      <c r="B23" t="s">
        <v>67</v>
      </c>
      <c r="F23" s="30"/>
      <c r="G23" s="34"/>
      <c r="H23" s="8"/>
      <c r="I23" s="34"/>
      <c r="J23" s="8" t="s">
        <v>12</v>
      </c>
      <c r="K23" s="34">
        <f>G23-H23+I23</f>
        <v>0</v>
      </c>
      <c r="L23" s="8"/>
      <c r="M23" s="34"/>
      <c r="N23" s="8"/>
      <c r="O23" s="34">
        <f>I95</f>
        <v>949.31</v>
      </c>
      <c r="P23" s="8"/>
      <c r="Q23" s="34">
        <f>K23-N23+O23</f>
        <v>949.31</v>
      </c>
    </row>
    <row r="24" spans="1:17" ht="12.75">
      <c r="A24" s="21"/>
      <c r="C24" s="3" t="s">
        <v>74</v>
      </c>
      <c r="D24" s="3"/>
      <c r="E24" s="3"/>
      <c r="F24" s="31">
        <f aca="true" t="shared" si="2" ref="F24:K24">SUM(F19:F23)</f>
        <v>0</v>
      </c>
      <c r="G24" s="35">
        <f t="shared" si="2"/>
        <v>101500</v>
      </c>
      <c r="H24" s="13">
        <f t="shared" si="2"/>
        <v>305.81</v>
      </c>
      <c r="I24" s="35">
        <f t="shared" si="2"/>
        <v>897.27</v>
      </c>
      <c r="J24" s="13">
        <f t="shared" si="2"/>
        <v>0</v>
      </c>
      <c r="K24" s="35">
        <f t="shared" si="2"/>
        <v>102091.45999999999</v>
      </c>
      <c r="L24" s="13">
        <f aca="true" t="shared" si="3" ref="L24:Q24">SUM(L19:L23)</f>
        <v>0</v>
      </c>
      <c r="M24" s="35">
        <f t="shared" si="3"/>
        <v>0</v>
      </c>
      <c r="N24" s="13">
        <f t="shared" si="3"/>
        <v>0</v>
      </c>
      <c r="O24" s="35">
        <f t="shared" si="3"/>
        <v>949.31</v>
      </c>
      <c r="P24" s="13">
        <f t="shared" si="3"/>
        <v>0</v>
      </c>
      <c r="Q24" s="35">
        <f t="shared" si="3"/>
        <v>103040.76999999999</v>
      </c>
    </row>
    <row r="25" spans="1:17" ht="12.75">
      <c r="A25" s="21"/>
      <c r="F25" s="30"/>
      <c r="G25" s="34"/>
      <c r="H25" s="8"/>
      <c r="I25" s="34"/>
      <c r="J25" s="8"/>
      <c r="K25" s="34"/>
      <c r="L25" s="8"/>
      <c r="M25" s="34"/>
      <c r="N25" s="8"/>
      <c r="O25" s="34"/>
      <c r="P25" s="8"/>
      <c r="Q25" s="34"/>
    </row>
    <row r="26" spans="1:17" ht="12.75">
      <c r="A26" s="21">
        <v>5001</v>
      </c>
      <c r="B26" t="s">
        <v>43</v>
      </c>
      <c r="F26" s="30"/>
      <c r="G26" s="34">
        <f>'3- Ledger Accounts'!H141</f>
        <v>4000</v>
      </c>
      <c r="H26" s="8"/>
      <c r="I26" s="34"/>
      <c r="J26" s="8" t="s">
        <v>12</v>
      </c>
      <c r="K26" s="34">
        <f>G26-H26+I26</f>
        <v>4000</v>
      </c>
      <c r="L26" s="8"/>
      <c r="M26" s="34">
        <f>K26</f>
        <v>4000</v>
      </c>
      <c r="N26" s="8">
        <f>H87</f>
        <v>4000</v>
      </c>
      <c r="O26" s="34"/>
      <c r="P26" s="8"/>
      <c r="Q26" s="34"/>
    </row>
    <row r="27" spans="1:17" ht="12.75">
      <c r="A27" s="21"/>
      <c r="C27" s="3" t="s">
        <v>75</v>
      </c>
      <c r="D27" s="3"/>
      <c r="E27" s="3"/>
      <c r="F27" s="31">
        <f aca="true" t="shared" si="4" ref="F27:K27">SUM(F26)</f>
        <v>0</v>
      </c>
      <c r="G27" s="35">
        <f t="shared" si="4"/>
        <v>4000</v>
      </c>
      <c r="H27" s="13">
        <f t="shared" si="4"/>
        <v>0</v>
      </c>
      <c r="I27" s="35">
        <f t="shared" si="4"/>
        <v>0</v>
      </c>
      <c r="J27" s="13">
        <f t="shared" si="4"/>
        <v>0</v>
      </c>
      <c r="K27" s="35">
        <f t="shared" si="4"/>
        <v>4000</v>
      </c>
      <c r="L27" s="8"/>
      <c r="M27" s="35">
        <f>K27</f>
        <v>4000</v>
      </c>
      <c r="N27" s="13">
        <f>SUM(N26)</f>
        <v>4000</v>
      </c>
      <c r="O27" s="34"/>
      <c r="P27" s="8"/>
      <c r="Q27" s="34"/>
    </row>
    <row r="28" spans="1:17" ht="12.75">
      <c r="A28" s="21">
        <v>4001</v>
      </c>
      <c r="B28" t="s">
        <v>95</v>
      </c>
      <c r="F28" s="30">
        <f>'3- Ledger Accounts'!F152</f>
        <v>1320</v>
      </c>
      <c r="G28" s="34"/>
      <c r="H28" s="8"/>
      <c r="I28" s="34"/>
      <c r="J28" s="8">
        <f>F28+H28-I28</f>
        <v>1320</v>
      </c>
      <c r="K28" s="34" t="s">
        <v>12</v>
      </c>
      <c r="L28" s="8">
        <f>J28</f>
        <v>1320</v>
      </c>
      <c r="M28" s="34"/>
      <c r="N28" s="8"/>
      <c r="O28" s="34">
        <f>I88</f>
        <v>1320</v>
      </c>
      <c r="P28" s="8"/>
      <c r="Q28" s="34"/>
    </row>
    <row r="29" spans="1:17" ht="12.75">
      <c r="A29" s="21">
        <v>4002</v>
      </c>
      <c r="B29" t="s">
        <v>29</v>
      </c>
      <c r="F29" s="30">
        <f>'3- Ledger Accounts'!F163</f>
        <v>680.9</v>
      </c>
      <c r="G29" s="34"/>
      <c r="H29" s="8"/>
      <c r="I29" s="34"/>
      <c r="J29" s="8">
        <f>F29+H29-I29</f>
        <v>680.9</v>
      </c>
      <c r="K29" s="34" t="s">
        <v>12</v>
      </c>
      <c r="L29" s="8">
        <f>J29</f>
        <v>680.9</v>
      </c>
      <c r="M29" s="34"/>
      <c r="N29" s="8"/>
      <c r="O29" s="34">
        <f>I89</f>
        <v>680.9</v>
      </c>
      <c r="P29" s="8"/>
      <c r="Q29" s="34"/>
    </row>
    <row r="30" spans="1:17" ht="12.75">
      <c r="A30" s="21">
        <v>4003</v>
      </c>
      <c r="B30" t="s">
        <v>58</v>
      </c>
      <c r="F30" s="30"/>
      <c r="G30" s="34"/>
      <c r="H30" s="8">
        <f>H48</f>
        <v>458.33</v>
      </c>
      <c r="I30" s="34"/>
      <c r="J30" s="8">
        <f>F30+H30-I30</f>
        <v>458.33</v>
      </c>
      <c r="K30" s="34" t="s">
        <v>12</v>
      </c>
      <c r="L30" s="8">
        <f>J30</f>
        <v>458.33</v>
      </c>
      <c r="M30" s="34"/>
      <c r="N30" s="8"/>
      <c r="O30" s="34">
        <f>I90</f>
        <v>458.33</v>
      </c>
      <c r="P30" s="8"/>
      <c r="Q30" s="34"/>
    </row>
    <row r="31" spans="1:17" ht="12.75">
      <c r="A31" s="21">
        <v>4004</v>
      </c>
      <c r="B31" t="s">
        <v>98</v>
      </c>
      <c r="F31" s="30"/>
      <c r="G31" s="34"/>
      <c r="H31" s="8">
        <f>H64</f>
        <v>278.96</v>
      </c>
      <c r="I31" s="34"/>
      <c r="J31" s="8">
        <f>F31+H31-I31</f>
        <v>278.96</v>
      </c>
      <c r="K31" s="34" t="s">
        <v>12</v>
      </c>
      <c r="L31" s="8">
        <f>J31</f>
        <v>278.96</v>
      </c>
      <c r="M31" s="34"/>
      <c r="N31" s="8"/>
      <c r="O31" s="34">
        <f>I91</f>
        <v>278.96</v>
      </c>
      <c r="P31" s="8"/>
      <c r="Q31" s="34"/>
    </row>
    <row r="32" spans="1:17" ht="12.75">
      <c r="A32" s="21">
        <v>4005</v>
      </c>
      <c r="B32" t="s">
        <v>99</v>
      </c>
      <c r="F32" s="30"/>
      <c r="G32" s="34"/>
      <c r="H32" s="8">
        <f>H75</f>
        <v>312.5</v>
      </c>
      <c r="I32" s="34"/>
      <c r="J32" s="8">
        <f>F32+H32-I32</f>
        <v>312.5</v>
      </c>
      <c r="K32" s="34"/>
      <c r="L32" s="8">
        <f>J32</f>
        <v>312.5</v>
      </c>
      <c r="M32" s="34"/>
      <c r="N32" s="8"/>
      <c r="O32" s="34">
        <f>I92</f>
        <v>312.5</v>
      </c>
      <c r="P32" s="8"/>
      <c r="Q32" s="34"/>
    </row>
    <row r="33" spans="1:17" ht="12.75">
      <c r="A33" s="21"/>
      <c r="C33" s="3" t="s">
        <v>76</v>
      </c>
      <c r="D33" s="3"/>
      <c r="E33" s="3"/>
      <c r="F33" s="31">
        <f aca="true" t="shared" si="5" ref="F33:Q33">SUM(F28:F32)</f>
        <v>2000.9</v>
      </c>
      <c r="G33" s="35">
        <f t="shared" si="5"/>
        <v>0</v>
      </c>
      <c r="H33" s="13">
        <f t="shared" si="5"/>
        <v>1049.79</v>
      </c>
      <c r="I33" s="35">
        <f t="shared" si="5"/>
        <v>0</v>
      </c>
      <c r="J33" s="13">
        <f t="shared" si="5"/>
        <v>3050.69</v>
      </c>
      <c r="K33" s="35">
        <f t="shared" si="5"/>
        <v>0</v>
      </c>
      <c r="L33" s="13">
        <f t="shared" si="5"/>
        <v>3050.69</v>
      </c>
      <c r="M33" s="35">
        <f t="shared" si="5"/>
        <v>0</v>
      </c>
      <c r="N33" s="13">
        <f t="shared" si="5"/>
        <v>0</v>
      </c>
      <c r="O33" s="35">
        <f t="shared" si="5"/>
        <v>3050.69</v>
      </c>
      <c r="P33" s="13">
        <f t="shared" si="5"/>
        <v>0</v>
      </c>
      <c r="Q33" s="35">
        <f t="shared" si="5"/>
        <v>0</v>
      </c>
    </row>
    <row r="34" spans="1:17" ht="12.75">
      <c r="A34" s="21"/>
      <c r="F34" s="30"/>
      <c r="G34" s="34"/>
      <c r="H34" s="8"/>
      <c r="I34" s="34"/>
      <c r="J34" s="8"/>
      <c r="K34" s="34"/>
      <c r="L34" s="8"/>
      <c r="M34" s="34"/>
      <c r="N34" s="8"/>
      <c r="O34" s="34"/>
      <c r="P34" s="8"/>
      <c r="Q34" s="34"/>
    </row>
    <row r="35" spans="1:17" ht="12.75">
      <c r="A35" s="21">
        <v>6001</v>
      </c>
      <c r="B35" t="s">
        <v>103</v>
      </c>
      <c r="F35" s="30"/>
      <c r="G35" s="34"/>
      <c r="H35" s="8"/>
      <c r="I35" s="34"/>
      <c r="J35" s="8"/>
      <c r="K35" s="34"/>
      <c r="L35" s="8"/>
      <c r="M35" s="34"/>
      <c r="N35" s="8">
        <f>H94</f>
        <v>949.31</v>
      </c>
      <c r="O35" s="34">
        <f>I93</f>
        <v>949.31</v>
      </c>
      <c r="P35" s="8"/>
      <c r="Q35" s="34"/>
    </row>
    <row r="36" spans="1:17" ht="12.75">
      <c r="A36" s="21"/>
      <c r="F36" s="30"/>
      <c r="G36" s="34"/>
      <c r="H36" s="8"/>
      <c r="I36" s="34"/>
      <c r="J36" s="8"/>
      <c r="K36" s="34"/>
      <c r="M36" s="34"/>
      <c r="N36" s="8"/>
      <c r="O36" s="34"/>
      <c r="P36" s="8"/>
      <c r="Q36" s="34"/>
    </row>
    <row r="37" spans="1:17" ht="13.5" thickBot="1">
      <c r="A37" s="21"/>
      <c r="C37" s="3" t="s">
        <v>77</v>
      </c>
      <c r="D37" s="3"/>
      <c r="E37" s="3"/>
      <c r="F37" s="36">
        <f aca="true" t="shared" si="6" ref="F37:Q37">F18+F24+F27+F33+F35</f>
        <v>105500</v>
      </c>
      <c r="G37" s="37">
        <f t="shared" si="6"/>
        <v>105500</v>
      </c>
      <c r="H37" s="38">
        <f t="shared" si="6"/>
        <v>1355.6</v>
      </c>
      <c r="I37" s="37">
        <f t="shared" si="6"/>
        <v>1355.6</v>
      </c>
      <c r="J37" s="38">
        <f t="shared" si="6"/>
        <v>106549.79000000001</v>
      </c>
      <c r="K37" s="37">
        <f t="shared" si="6"/>
        <v>106549.79</v>
      </c>
      <c r="L37" s="38">
        <f t="shared" si="6"/>
        <v>3050.69</v>
      </c>
      <c r="M37" s="37">
        <f t="shared" si="6"/>
        <v>4000</v>
      </c>
      <c r="N37" s="38">
        <f t="shared" si="6"/>
        <v>4949.3099999999995</v>
      </c>
      <c r="O37" s="37">
        <f t="shared" si="6"/>
        <v>4949.3099999999995</v>
      </c>
      <c r="P37" s="38">
        <f t="shared" si="6"/>
        <v>103499.1</v>
      </c>
      <c r="Q37" s="37">
        <f t="shared" si="6"/>
        <v>103499.09999999999</v>
      </c>
    </row>
    <row r="38" spans="1:13" ht="13.5" thickTop="1">
      <c r="A38" s="21"/>
      <c r="F38" s="8"/>
      <c r="G38" s="8"/>
      <c r="H38" s="8"/>
      <c r="I38" s="8"/>
      <c r="J38" s="8"/>
      <c r="K38" s="8" t="s">
        <v>12</v>
      </c>
      <c r="L38" s="43">
        <f>M37-L37</f>
        <v>949.31</v>
      </c>
      <c r="M38" s="42"/>
    </row>
    <row r="39" spans="1:13" ht="12.75">
      <c r="A39" s="21"/>
      <c r="F39" s="8"/>
      <c r="G39" s="8"/>
      <c r="H39" s="8"/>
      <c r="I39" s="8"/>
      <c r="J39" s="8" t="s">
        <v>12</v>
      </c>
      <c r="K39" s="8"/>
      <c r="L39" s="11" t="s">
        <v>138</v>
      </c>
      <c r="M39" s="11" t="s">
        <v>139</v>
      </c>
    </row>
    <row r="40" spans="1:11" ht="12.75">
      <c r="A40" s="7" t="s">
        <v>114</v>
      </c>
      <c r="F40" s="8"/>
      <c r="G40" s="8"/>
      <c r="H40" s="8"/>
      <c r="I40" s="8"/>
      <c r="J40" s="8"/>
      <c r="K40" s="8"/>
    </row>
    <row r="41" spans="1:11" ht="12.75">
      <c r="A41" s="21"/>
      <c r="F41" s="8"/>
      <c r="G41" s="8"/>
      <c r="H41" s="8"/>
      <c r="I41" s="8"/>
      <c r="J41" s="8"/>
      <c r="K41" s="8"/>
    </row>
    <row r="42" spans="1:11" ht="15">
      <c r="A42" s="22" t="s">
        <v>70</v>
      </c>
      <c r="B42" s="22" t="s">
        <v>11</v>
      </c>
      <c r="D42" s="23" t="s">
        <v>62</v>
      </c>
      <c r="F42" s="8"/>
      <c r="G42" s="8"/>
      <c r="H42" s="24" t="s">
        <v>14</v>
      </c>
      <c r="I42" s="24" t="s">
        <v>15</v>
      </c>
      <c r="J42" s="8"/>
      <c r="K42" s="8"/>
    </row>
    <row r="43" spans="1:11" ht="12.75">
      <c r="A43" s="21" t="s">
        <v>78</v>
      </c>
      <c r="F43" s="8"/>
      <c r="G43" s="8"/>
      <c r="H43" s="8"/>
      <c r="I43" s="8"/>
      <c r="J43" s="8"/>
      <c r="K43" s="8"/>
    </row>
    <row r="44" spans="1:11" ht="12.75">
      <c r="A44" s="21" t="s">
        <v>12</v>
      </c>
      <c r="B44" t="s">
        <v>79</v>
      </c>
      <c r="F44" s="8"/>
      <c r="G44" s="8"/>
      <c r="H44" s="8"/>
      <c r="I44" s="8"/>
      <c r="J44" s="8"/>
      <c r="K44" s="8"/>
    </row>
    <row r="45" spans="1:11" ht="12.75">
      <c r="A45" s="21"/>
      <c r="B45" t="s">
        <v>80</v>
      </c>
      <c r="F45" s="8"/>
      <c r="G45" s="8"/>
      <c r="H45" s="8"/>
      <c r="I45" s="8"/>
      <c r="J45" s="8"/>
      <c r="K45" s="8"/>
    </row>
    <row r="46" spans="1:11" ht="12.75">
      <c r="A46" s="21"/>
      <c r="B46" t="s">
        <v>81</v>
      </c>
      <c r="F46" s="8"/>
      <c r="G46" s="8"/>
      <c r="H46" s="8"/>
      <c r="I46" s="8"/>
      <c r="J46" s="8"/>
      <c r="K46" s="8"/>
    </row>
    <row r="47" spans="1:11" ht="12.75">
      <c r="A47" s="21"/>
      <c r="F47" s="8"/>
      <c r="G47" s="8"/>
      <c r="H47" s="8"/>
      <c r="I47" s="8"/>
      <c r="J47" s="8"/>
      <c r="K47" s="8"/>
    </row>
    <row r="48" spans="1:9" ht="12.75">
      <c r="A48" s="21" t="s">
        <v>71</v>
      </c>
      <c r="B48" s="5">
        <v>39569</v>
      </c>
      <c r="C48">
        <v>4003</v>
      </c>
      <c r="D48" s="3" t="s">
        <v>58</v>
      </c>
      <c r="E48" s="3"/>
      <c r="F48" s="3"/>
      <c r="G48" s="3"/>
      <c r="H48" s="13">
        <v>458.33</v>
      </c>
      <c r="I48" s="13"/>
    </row>
    <row r="49" spans="1:9" ht="12.75">
      <c r="A49" s="21" t="s">
        <v>71</v>
      </c>
      <c r="B49" s="5">
        <v>39569</v>
      </c>
      <c r="C49">
        <v>1102</v>
      </c>
      <c r="D49" s="3"/>
      <c r="E49" s="3" t="s">
        <v>59</v>
      </c>
      <c r="F49" s="3"/>
      <c r="G49" s="3"/>
      <c r="H49" s="13"/>
      <c r="I49" s="13">
        <v>458.33</v>
      </c>
    </row>
    <row r="50" spans="1:11" ht="12.75">
      <c r="A50" s="21"/>
      <c r="F50" s="8"/>
      <c r="G50" s="8"/>
      <c r="H50" s="8"/>
      <c r="I50" s="8"/>
      <c r="J50" s="8"/>
      <c r="K50" s="8"/>
    </row>
    <row r="52" ht="12.75">
      <c r="A52" t="s">
        <v>116</v>
      </c>
    </row>
    <row r="53" ht="12.75">
      <c r="B53" t="s">
        <v>130</v>
      </c>
    </row>
    <row r="54" spans="2:9" ht="12.75">
      <c r="B54" t="s">
        <v>131</v>
      </c>
      <c r="G54" t="s">
        <v>117</v>
      </c>
      <c r="H54" s="39">
        <f>0.065/12</f>
        <v>0.005416666666666667</v>
      </c>
      <c r="I54" t="s">
        <v>120</v>
      </c>
    </row>
    <row r="55" spans="7:9" ht="12.75">
      <c r="G55" t="s">
        <v>118</v>
      </c>
      <c r="H55">
        <f>10*12</f>
        <v>120</v>
      </c>
      <c r="I55" t="s">
        <v>119</v>
      </c>
    </row>
    <row r="56" spans="2:8" ht="12.75">
      <c r="B56" t="s">
        <v>122</v>
      </c>
      <c r="D56" s="40">
        <f>PMT(H54,H55,H56,,0)</f>
        <v>-584.7720826831386</v>
      </c>
      <c r="G56" t="s">
        <v>121</v>
      </c>
      <c r="H56" s="12">
        <v>51500</v>
      </c>
    </row>
    <row r="57" spans="2:9" ht="12.75">
      <c r="B57" t="s">
        <v>125</v>
      </c>
      <c r="D57" s="40">
        <f>IPMT(H54,H57,H55,H56)</f>
        <v>-278.95833333333337</v>
      </c>
      <c r="G57" t="s">
        <v>123</v>
      </c>
      <c r="H57">
        <v>1</v>
      </c>
      <c r="I57" t="s">
        <v>124</v>
      </c>
    </row>
    <row r="58" spans="2:4" ht="12.75">
      <c r="B58" t="s">
        <v>126</v>
      </c>
      <c r="D58" s="40">
        <f>D56-D57</f>
        <v>-305.8137493498052</v>
      </c>
    </row>
    <row r="60" ht="12.75">
      <c r="D60" t="s">
        <v>127</v>
      </c>
    </row>
    <row r="61" spans="1:9" ht="12.75">
      <c r="A61" t="s">
        <v>85</v>
      </c>
      <c r="B61" s="5">
        <v>39569</v>
      </c>
      <c r="C61">
        <v>2101</v>
      </c>
      <c r="D61" s="3" t="s">
        <v>39</v>
      </c>
      <c r="E61" s="3"/>
      <c r="F61" s="3"/>
      <c r="H61" s="13">
        <v>305.81</v>
      </c>
      <c r="I61" s="13"/>
    </row>
    <row r="62" spans="1:10" ht="12.75">
      <c r="A62" t="s">
        <v>85</v>
      </c>
      <c r="B62" s="5">
        <v>39569</v>
      </c>
      <c r="C62">
        <v>2002</v>
      </c>
      <c r="D62" s="3"/>
      <c r="E62" s="3" t="s">
        <v>128</v>
      </c>
      <c r="F62" s="3"/>
      <c r="H62" s="13"/>
      <c r="I62" s="13">
        <v>305.81</v>
      </c>
      <c r="J62" s="13"/>
    </row>
    <row r="63" ht="12.75">
      <c r="D63" t="s">
        <v>129</v>
      </c>
    </row>
    <row r="64" spans="1:8" ht="12.75">
      <c r="A64" t="s">
        <v>85</v>
      </c>
      <c r="B64" s="5">
        <v>39569</v>
      </c>
      <c r="C64">
        <v>4004</v>
      </c>
      <c r="D64" s="3" t="s">
        <v>98</v>
      </c>
      <c r="E64" s="3"/>
      <c r="H64" s="13">
        <v>278.96</v>
      </c>
    </row>
    <row r="65" spans="1:9" ht="12.75">
      <c r="A65" t="s">
        <v>85</v>
      </c>
      <c r="B65" s="5">
        <v>39569</v>
      </c>
      <c r="C65">
        <v>2001</v>
      </c>
      <c r="D65" s="3"/>
      <c r="E65" s="3" t="s">
        <v>20</v>
      </c>
      <c r="I65" s="13">
        <v>278.96</v>
      </c>
    </row>
    <row r="68" ht="12.75">
      <c r="A68" t="s">
        <v>293</v>
      </c>
    </row>
    <row r="69" ht="12.75">
      <c r="B69" t="s">
        <v>294</v>
      </c>
    </row>
    <row r="71" spans="2:7" ht="12.75">
      <c r="B71" t="s">
        <v>296</v>
      </c>
      <c r="G71" s="8">
        <v>1250</v>
      </c>
    </row>
    <row r="72" spans="2:7" ht="12.75">
      <c r="B72" t="s">
        <v>295</v>
      </c>
      <c r="G72" s="55">
        <v>0.25</v>
      </c>
    </row>
    <row r="73" spans="2:7" ht="12.75">
      <c r="B73" t="s">
        <v>297</v>
      </c>
      <c r="G73" s="8">
        <f>G71*G72</f>
        <v>312.5</v>
      </c>
    </row>
    <row r="75" spans="1:9" ht="12.75">
      <c r="A75" t="s">
        <v>105</v>
      </c>
      <c r="B75" s="5">
        <v>39569</v>
      </c>
      <c r="C75">
        <v>4005</v>
      </c>
      <c r="D75" s="3" t="s">
        <v>99</v>
      </c>
      <c r="E75" s="3"/>
      <c r="F75" s="3"/>
      <c r="G75" s="3"/>
      <c r="H75" s="13">
        <f>G73</f>
        <v>312.5</v>
      </c>
      <c r="I75" s="13"/>
    </row>
    <row r="76" spans="1:9" ht="12.75">
      <c r="A76" t="s">
        <v>105</v>
      </c>
      <c r="B76" s="5">
        <v>39569</v>
      </c>
      <c r="C76">
        <v>2001</v>
      </c>
      <c r="D76" s="3"/>
      <c r="E76" s="3" t="s">
        <v>20</v>
      </c>
      <c r="F76" s="3"/>
      <c r="G76" s="3"/>
      <c r="H76" s="13"/>
      <c r="I76" s="13">
        <f>G73</f>
        <v>312.5</v>
      </c>
    </row>
    <row r="79" ht="12.75">
      <c r="A79" s="2" t="s">
        <v>113</v>
      </c>
    </row>
    <row r="80" ht="12.75">
      <c r="A80" s="2"/>
    </row>
    <row r="81" ht="12.75">
      <c r="A81" s="2"/>
    </row>
    <row r="82" ht="12.75">
      <c r="A82" s="3" t="s">
        <v>115</v>
      </c>
    </row>
    <row r="84" ht="12.75">
      <c r="A84" t="s">
        <v>292</v>
      </c>
    </row>
    <row r="85" ht="12.75">
      <c r="B85" t="s">
        <v>82</v>
      </c>
    </row>
    <row r="87" spans="1:9" ht="12.75">
      <c r="A87" t="s">
        <v>291</v>
      </c>
      <c r="B87" s="5">
        <v>39569</v>
      </c>
      <c r="C87">
        <v>5001</v>
      </c>
      <c r="D87" s="3" t="s">
        <v>86</v>
      </c>
      <c r="E87" s="3"/>
      <c r="F87" s="3"/>
      <c r="G87" s="3"/>
      <c r="H87" s="13">
        <v>4000</v>
      </c>
      <c r="I87" s="13"/>
    </row>
    <row r="88" spans="1:9" ht="12.75">
      <c r="A88" t="s">
        <v>291</v>
      </c>
      <c r="B88" s="5">
        <v>39569</v>
      </c>
      <c r="C88">
        <v>4001</v>
      </c>
      <c r="D88" s="3"/>
      <c r="E88" s="3" t="s">
        <v>95</v>
      </c>
      <c r="F88" s="3"/>
      <c r="G88" s="13" t="s">
        <v>12</v>
      </c>
      <c r="H88" s="13"/>
      <c r="I88" s="13">
        <v>1320</v>
      </c>
    </row>
    <row r="89" spans="1:9" ht="12.75">
      <c r="A89" t="s">
        <v>291</v>
      </c>
      <c r="B89" s="5">
        <v>39569</v>
      </c>
      <c r="C89">
        <v>4002</v>
      </c>
      <c r="D89" s="3"/>
      <c r="E89" s="3" t="s">
        <v>29</v>
      </c>
      <c r="F89" s="3"/>
      <c r="G89" s="13" t="s">
        <v>12</v>
      </c>
      <c r="H89" s="13"/>
      <c r="I89" s="13">
        <v>680.9</v>
      </c>
    </row>
    <row r="90" spans="1:9" ht="12.75">
      <c r="A90" t="s">
        <v>291</v>
      </c>
      <c r="B90" s="5">
        <v>39569</v>
      </c>
      <c r="C90">
        <v>4003</v>
      </c>
      <c r="D90" s="3"/>
      <c r="E90" s="3" t="s">
        <v>58</v>
      </c>
      <c r="F90" s="3"/>
      <c r="G90" s="13" t="s">
        <v>12</v>
      </c>
      <c r="H90" s="13"/>
      <c r="I90" s="13">
        <v>458.33</v>
      </c>
    </row>
    <row r="91" spans="1:9" ht="12.75">
      <c r="A91" t="s">
        <v>291</v>
      </c>
      <c r="B91" s="5">
        <v>39569</v>
      </c>
      <c r="C91">
        <v>4004</v>
      </c>
      <c r="D91" s="3"/>
      <c r="E91" s="3" t="s">
        <v>98</v>
      </c>
      <c r="F91" s="3"/>
      <c r="G91" s="13"/>
      <c r="H91" s="13"/>
      <c r="I91" s="13">
        <v>278.96</v>
      </c>
    </row>
    <row r="92" spans="1:9" ht="12.75">
      <c r="A92" t="s">
        <v>291</v>
      </c>
      <c r="B92" s="5">
        <v>39569</v>
      </c>
      <c r="C92">
        <v>4005</v>
      </c>
      <c r="D92" s="3"/>
      <c r="E92" s="3" t="s">
        <v>99</v>
      </c>
      <c r="F92" s="3"/>
      <c r="G92" s="13"/>
      <c r="H92" s="13"/>
      <c r="I92" s="13">
        <v>312.5</v>
      </c>
    </row>
    <row r="93" spans="1:9" ht="12.75">
      <c r="A93" t="s">
        <v>291</v>
      </c>
      <c r="B93" s="5">
        <v>39569</v>
      </c>
      <c r="C93">
        <v>6001</v>
      </c>
      <c r="D93" s="3"/>
      <c r="E93" s="3" t="s">
        <v>87</v>
      </c>
      <c r="F93" s="3"/>
      <c r="G93" s="13" t="s">
        <v>12</v>
      </c>
      <c r="H93" s="13"/>
      <c r="I93" s="13">
        <f>H87-I88-I89-I90-I91-I92</f>
        <v>949.31</v>
      </c>
    </row>
    <row r="94" spans="1:9" ht="12.75">
      <c r="A94" t="s">
        <v>291</v>
      </c>
      <c r="B94" s="5">
        <v>39569</v>
      </c>
      <c r="C94">
        <v>6001</v>
      </c>
      <c r="D94" s="3" t="s">
        <v>87</v>
      </c>
      <c r="G94" s="13"/>
      <c r="H94" s="13">
        <f>I93</f>
        <v>949.31</v>
      </c>
      <c r="I94" s="13"/>
    </row>
    <row r="95" spans="1:9" ht="12.75">
      <c r="A95" t="s">
        <v>291</v>
      </c>
      <c r="B95" s="5">
        <v>39569</v>
      </c>
      <c r="C95">
        <v>3001</v>
      </c>
      <c r="E95" s="3" t="s">
        <v>67</v>
      </c>
      <c r="G95" s="13" t="s">
        <v>12</v>
      </c>
      <c r="H95" s="13"/>
      <c r="I95" s="13">
        <v>949.31</v>
      </c>
    </row>
    <row r="97" ht="12.75">
      <c r="A97" s="2" t="s">
        <v>83</v>
      </c>
    </row>
    <row r="98" ht="12.75">
      <c r="A98" s="2" t="s">
        <v>84</v>
      </c>
    </row>
  </sheetData>
  <hyperlinks>
    <hyperlink ref="L1" location="'Main Menu'!A1" display="Main Menu"/>
  </hyperlink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114"/>
  <sheetViews>
    <sheetView workbookViewId="0" topLeftCell="A1">
      <selection activeCell="K1" sqref="K1"/>
    </sheetView>
  </sheetViews>
  <sheetFormatPr defaultColWidth="9.140625" defaultRowHeight="12.75"/>
  <cols>
    <col min="1" max="1" width="11.00390625" style="0" customWidth="1"/>
    <col min="2" max="2" width="11.7109375" style="0" customWidth="1"/>
    <col min="3" max="3" width="11.8515625" style="0" customWidth="1"/>
    <col min="7" max="7" width="11.8515625" style="0" customWidth="1"/>
    <col min="8" max="8" width="12.57421875" style="0" customWidth="1"/>
    <col min="9" max="9" width="10.00390625" style="0" customWidth="1"/>
  </cols>
  <sheetData>
    <row r="1" spans="3:11" ht="15.75">
      <c r="C1" s="4" t="s">
        <v>22</v>
      </c>
      <c r="K1" s="84" t="s">
        <v>179</v>
      </c>
    </row>
    <row r="2" ht="15.75">
      <c r="C2" s="4" t="s">
        <v>499</v>
      </c>
    </row>
    <row r="3" spans="1:10" ht="3.75" customHeight="1">
      <c r="A3" s="1"/>
      <c r="B3" s="1"/>
      <c r="C3" s="1"/>
      <c r="D3" s="1"/>
      <c r="E3" s="1"/>
      <c r="F3" s="1"/>
      <c r="G3" s="1"/>
      <c r="H3" s="1"/>
      <c r="I3" s="1"/>
      <c r="J3" s="1"/>
    </row>
    <row r="4" ht="12.75">
      <c r="A4" s="2" t="s">
        <v>88</v>
      </c>
    </row>
    <row r="6" ht="15">
      <c r="D6" s="44" t="s">
        <v>150</v>
      </c>
    </row>
    <row r="7" ht="15">
      <c r="C7" s="44" t="s">
        <v>142</v>
      </c>
    </row>
    <row r="8" ht="15">
      <c r="C8" s="44" t="s">
        <v>141</v>
      </c>
    </row>
    <row r="10" ht="14.25">
      <c r="C10" s="46" t="s">
        <v>143</v>
      </c>
    </row>
    <row r="11" spans="4:8" ht="12.75">
      <c r="D11" t="s">
        <v>86</v>
      </c>
      <c r="H11" s="8">
        <f>'4 - Trial Balance'!M26</f>
        <v>4000</v>
      </c>
    </row>
    <row r="12" ht="12.75">
      <c r="H12" s="25"/>
    </row>
    <row r="13" spans="6:8" ht="12.75">
      <c r="F13" s="3" t="s">
        <v>94</v>
      </c>
      <c r="G13" s="3"/>
      <c r="H13" s="26">
        <f>SUM(H11:H12)</f>
        <v>4000</v>
      </c>
    </row>
    <row r="14" ht="12.75">
      <c r="H14" s="25"/>
    </row>
    <row r="15" spans="3:8" ht="14.25">
      <c r="C15" s="46" t="s">
        <v>144</v>
      </c>
      <c r="H15" s="25"/>
    </row>
    <row r="16" spans="4:8" ht="12.75">
      <c r="D16" t="s">
        <v>95</v>
      </c>
      <c r="H16" s="25">
        <f>'4 - Trial Balance'!O28</f>
        <v>1320</v>
      </c>
    </row>
    <row r="17" spans="4:8" ht="12.75">
      <c r="D17" t="s">
        <v>145</v>
      </c>
      <c r="H17" s="25">
        <f>'4 - Trial Balance'!O29</f>
        <v>680.9</v>
      </c>
    </row>
    <row r="18" spans="4:8" ht="12.75">
      <c r="D18" t="s">
        <v>58</v>
      </c>
      <c r="H18" s="25">
        <f>'4 - Trial Balance'!O30</f>
        <v>458.33</v>
      </c>
    </row>
    <row r="19" spans="4:8" ht="12.75">
      <c r="D19" t="s">
        <v>98</v>
      </c>
      <c r="H19" s="25">
        <f>'4 - Trial Balance'!O31</f>
        <v>278.96</v>
      </c>
    </row>
    <row r="20" spans="4:8" ht="12.75">
      <c r="D20" t="s">
        <v>99</v>
      </c>
      <c r="H20" s="25">
        <f>'4 - Trial Balance'!O32</f>
        <v>312.5</v>
      </c>
    </row>
    <row r="21" ht="12.75">
      <c r="H21" s="25"/>
    </row>
    <row r="22" spans="6:8" ht="12.75">
      <c r="F22" s="3" t="s">
        <v>100</v>
      </c>
      <c r="G22" s="3"/>
      <c r="H22" s="26">
        <f>SUM(H16:H20)</f>
        <v>3050.69</v>
      </c>
    </row>
    <row r="23" ht="12.75">
      <c r="H23" s="25"/>
    </row>
    <row r="24" spans="6:8" ht="13.5" thickBot="1">
      <c r="F24" s="3" t="s">
        <v>146</v>
      </c>
      <c r="G24" s="3"/>
      <c r="H24" s="47">
        <f>H13-H22</f>
        <v>949.31</v>
      </c>
    </row>
    <row r="25" ht="13.5" thickTop="1">
      <c r="H25" s="25"/>
    </row>
    <row r="26" ht="12.75">
      <c r="H26" s="25"/>
    </row>
    <row r="27" spans="4:8" ht="15">
      <c r="D27" s="44" t="s">
        <v>151</v>
      </c>
      <c r="H27" s="25"/>
    </row>
    <row r="28" spans="3:8" ht="15">
      <c r="C28" s="44" t="s">
        <v>147</v>
      </c>
      <c r="H28" s="25"/>
    </row>
    <row r="29" spans="3:8" ht="15">
      <c r="C29" s="44" t="s">
        <v>148</v>
      </c>
      <c r="H29" s="25"/>
    </row>
    <row r="30" ht="12.75">
      <c r="H30" s="25"/>
    </row>
    <row r="31" spans="3:8" ht="14.25">
      <c r="C31" s="45" t="s">
        <v>149</v>
      </c>
      <c r="H31" s="25"/>
    </row>
    <row r="32" spans="3:8" ht="12.75" customHeight="1">
      <c r="C32" s="45"/>
      <c r="D32" s="66" t="s">
        <v>346</v>
      </c>
      <c r="H32" s="25"/>
    </row>
    <row r="33" spans="4:8" ht="12.75">
      <c r="D33" t="s">
        <v>16</v>
      </c>
      <c r="H33" s="8">
        <f>'4 - Trial Balance'!P12</f>
        <v>32714.6</v>
      </c>
    </row>
    <row r="34" spans="4:8" ht="12.75">
      <c r="D34" t="s">
        <v>42</v>
      </c>
      <c r="H34" s="25">
        <f>'4 - Trial Balance'!P13</f>
        <v>0</v>
      </c>
    </row>
    <row r="35" spans="4:8" ht="12.75">
      <c r="D35" t="s">
        <v>31</v>
      </c>
      <c r="H35" s="25">
        <f>'4 - Trial Balance'!P14</f>
        <v>9680</v>
      </c>
    </row>
    <row r="36" spans="5:8" ht="12.75">
      <c r="E36" s="65" t="s">
        <v>348</v>
      </c>
      <c r="H36" s="25">
        <f>SUM(H33:H35)</f>
        <v>42394.6</v>
      </c>
    </row>
    <row r="37" ht="12.75">
      <c r="H37" s="25"/>
    </row>
    <row r="38" spans="4:8" ht="12.75">
      <c r="D38" s="66" t="s">
        <v>347</v>
      </c>
      <c r="H38" s="25"/>
    </row>
    <row r="39" spans="4:8" ht="12.75">
      <c r="D39" t="s">
        <v>65</v>
      </c>
      <c r="H39" s="25">
        <f>'4 - Trial Balance'!P15</f>
        <v>6104.5</v>
      </c>
    </row>
    <row r="40" spans="4:8" ht="12.75">
      <c r="D40" t="s">
        <v>38</v>
      </c>
      <c r="G40" s="8">
        <f>'4 - Trial Balance'!P16</f>
        <v>55000</v>
      </c>
      <c r="H40" s="25"/>
    </row>
    <row r="41" spans="4:8" ht="12.75">
      <c r="D41" t="s">
        <v>299</v>
      </c>
      <c r="G41" s="25">
        <f>'4 - Trial Balance'!Q17</f>
        <v>458.33</v>
      </c>
      <c r="H41" s="25"/>
    </row>
    <row r="42" spans="4:8" ht="12.75">
      <c r="D42" t="s">
        <v>300</v>
      </c>
      <c r="H42" s="25">
        <f>G40-G41</f>
        <v>54541.67</v>
      </c>
    </row>
    <row r="43" spans="5:8" ht="12.75">
      <c r="E43" s="65" t="s">
        <v>349</v>
      </c>
      <c r="H43" s="25">
        <f>SUM(H39:H42)</f>
        <v>60646.17</v>
      </c>
    </row>
    <row r="45" spans="6:9" ht="13.5" thickBot="1">
      <c r="F45" s="3" t="s">
        <v>90</v>
      </c>
      <c r="G45" s="3"/>
      <c r="H45" s="67">
        <f>H36+H43</f>
        <v>103040.76999999999</v>
      </c>
      <c r="I45" t="s">
        <v>12</v>
      </c>
    </row>
    <row r="46" ht="13.5" thickTop="1">
      <c r="H46" s="25"/>
    </row>
    <row r="47" spans="3:8" ht="14.25">
      <c r="C47" s="45" t="s">
        <v>301</v>
      </c>
      <c r="H47" s="25"/>
    </row>
    <row r="48" spans="3:8" ht="14.25">
      <c r="C48" s="45"/>
      <c r="D48" s="66" t="s">
        <v>350</v>
      </c>
      <c r="H48" s="25"/>
    </row>
    <row r="49" spans="4:8" ht="12.75">
      <c r="D49" t="s">
        <v>20</v>
      </c>
      <c r="H49" s="25">
        <f>'4 - Trial Balance'!Q19</f>
        <v>591.46</v>
      </c>
    </row>
    <row r="50" spans="4:8" ht="12.75">
      <c r="D50" t="s">
        <v>128</v>
      </c>
      <c r="H50" s="25">
        <f>'4 - Trial Balance'!Q20</f>
        <v>305.81</v>
      </c>
    </row>
    <row r="51" spans="5:8" ht="12.75">
      <c r="E51" s="65" t="s">
        <v>352</v>
      </c>
      <c r="H51" s="25">
        <f>SUM(H49:H50)</f>
        <v>897.27</v>
      </c>
    </row>
    <row r="52" ht="12.75">
      <c r="H52" s="25"/>
    </row>
    <row r="53" spans="4:8" ht="12.75">
      <c r="D53" s="66" t="s">
        <v>351</v>
      </c>
      <c r="H53" s="25"/>
    </row>
    <row r="54" spans="4:8" ht="12.75">
      <c r="D54" t="s">
        <v>39</v>
      </c>
      <c r="H54" s="25">
        <f>'4 - Trial Balance'!Q21</f>
        <v>51194.19</v>
      </c>
    </row>
    <row r="55" spans="5:8" ht="12.75">
      <c r="E55" s="65" t="s">
        <v>353</v>
      </c>
      <c r="H55" s="25">
        <f>SUM(H54)</f>
        <v>51194.19</v>
      </c>
    </row>
    <row r="56" ht="12.75">
      <c r="H56" s="25"/>
    </row>
    <row r="57" spans="6:9" ht="12.75">
      <c r="F57" s="3" t="s">
        <v>91</v>
      </c>
      <c r="H57" s="26">
        <f>H51+H55</f>
        <v>52091.46</v>
      </c>
      <c r="I57" t="s">
        <v>12</v>
      </c>
    </row>
    <row r="59" ht="14.25">
      <c r="C59" s="45" t="s">
        <v>281</v>
      </c>
    </row>
    <row r="60" spans="4:8" ht="12.75">
      <c r="D60" t="s">
        <v>66</v>
      </c>
      <c r="H60" s="25">
        <f>'4 - Trial Balance'!Q22</f>
        <v>50000</v>
      </c>
    </row>
    <row r="61" spans="4:8" ht="12.75">
      <c r="D61" t="s">
        <v>67</v>
      </c>
      <c r="H61" s="25">
        <f>'4 - Trial Balance'!Q23</f>
        <v>949.31</v>
      </c>
    </row>
    <row r="62" ht="12.75">
      <c r="F62" t="s">
        <v>12</v>
      </c>
    </row>
    <row r="63" spans="6:8" ht="12.75">
      <c r="F63" s="3" t="s">
        <v>92</v>
      </c>
      <c r="G63" s="3"/>
      <c r="H63" s="26">
        <f>SUM(H60:H62)</f>
        <v>50949.31</v>
      </c>
    </row>
    <row r="65" spans="6:8" ht="13.5" thickBot="1">
      <c r="F65" s="3" t="s">
        <v>319</v>
      </c>
      <c r="G65" s="3"/>
      <c r="H65" s="47">
        <f>H57+H63</f>
        <v>103040.76999999999</v>
      </c>
    </row>
    <row r="66" ht="13.5" thickTop="1"/>
    <row r="68" ht="15">
      <c r="D68" s="44" t="s">
        <v>150</v>
      </c>
    </row>
    <row r="69" ht="15">
      <c r="C69" s="44" t="s">
        <v>320</v>
      </c>
    </row>
    <row r="70" ht="15">
      <c r="C70" s="44" t="s">
        <v>141</v>
      </c>
    </row>
    <row r="72" spans="3:8" ht="12.75">
      <c r="C72" s="3" t="s">
        <v>321</v>
      </c>
      <c r="D72" s="3"/>
      <c r="E72" s="3"/>
      <c r="F72" s="3"/>
      <c r="G72" s="3"/>
      <c r="H72" s="13">
        <f>'3- Ledger Accounts'!F11</f>
        <v>0</v>
      </c>
    </row>
    <row r="74" spans="3:8" ht="12.75">
      <c r="C74" s="3" t="s">
        <v>324</v>
      </c>
      <c r="H74" s="64"/>
    </row>
    <row r="75" spans="4:8" ht="12.75">
      <c r="D75" t="s">
        <v>326</v>
      </c>
      <c r="H75" s="64">
        <f>('2 - Transactions'!K18+'2 - Transactions'!K45)*-1</f>
        <v>-6785.4</v>
      </c>
    </row>
    <row r="76" spans="4:8" ht="12.75">
      <c r="D76" t="s">
        <v>327</v>
      </c>
      <c r="H76" s="64">
        <f>'2 - Transactions'!K22*-1</f>
        <v>-11000</v>
      </c>
    </row>
    <row r="77" spans="4:8" ht="12.75">
      <c r="D77" t="s">
        <v>328</v>
      </c>
      <c r="H77" s="64">
        <f>'2 - Transactions'!J38+'2 - Transactions'!J48</f>
        <v>4000</v>
      </c>
    </row>
    <row r="78" ht="12.75">
      <c r="H78" s="64"/>
    </row>
    <row r="79" spans="4:8" ht="12.75">
      <c r="D79" t="s">
        <v>329</v>
      </c>
      <c r="H79" s="64"/>
    </row>
    <row r="80" ht="12.75">
      <c r="H80" s="64"/>
    </row>
    <row r="81" spans="3:8" ht="12.75">
      <c r="C81" s="3" t="s">
        <v>323</v>
      </c>
      <c r="H81" s="64"/>
    </row>
    <row r="82" spans="4:8" ht="12.75">
      <c r="D82" t="s">
        <v>330</v>
      </c>
      <c r="H82" s="64">
        <f>'2 - Transactions'!K27*-1</f>
        <v>-3500</v>
      </c>
    </row>
    <row r="83" ht="12.75">
      <c r="H83" s="64"/>
    </row>
    <row r="84" ht="12.75">
      <c r="H84" s="64"/>
    </row>
    <row r="85" spans="3:8" ht="12.75">
      <c r="C85" s="3" t="s">
        <v>322</v>
      </c>
      <c r="H85" s="64"/>
    </row>
    <row r="86" spans="4:8" ht="12.75">
      <c r="D86" t="s">
        <v>325</v>
      </c>
      <c r="H86" s="64">
        <f>'3- Ledger Accounts'!F12</f>
        <v>50000</v>
      </c>
    </row>
    <row r="88" spans="3:8" ht="12.75">
      <c r="C88" s="3" t="s">
        <v>331</v>
      </c>
      <c r="D88" s="3"/>
      <c r="E88" s="3"/>
      <c r="F88" s="3"/>
      <c r="G88" s="3"/>
      <c r="H88" s="13">
        <f>SUM(H72:H86)</f>
        <v>32714.6</v>
      </c>
    </row>
    <row r="92" ht="15">
      <c r="D92" s="44" t="s">
        <v>150</v>
      </c>
    </row>
    <row r="93" ht="15">
      <c r="C93" s="44" t="s">
        <v>345</v>
      </c>
    </row>
    <row r="94" ht="15">
      <c r="C94" s="44" t="s">
        <v>141</v>
      </c>
    </row>
    <row r="96" spans="3:8" ht="12.75">
      <c r="C96" s="3" t="s">
        <v>146</v>
      </c>
      <c r="D96" s="3"/>
      <c r="E96" s="3"/>
      <c r="F96" s="3"/>
      <c r="G96" s="3"/>
      <c r="H96" s="13">
        <f>H24</f>
        <v>949.31</v>
      </c>
    </row>
    <row r="97" ht="12.75">
      <c r="H97" s="25"/>
    </row>
    <row r="98" spans="3:8" ht="12.75">
      <c r="C98" t="s">
        <v>334</v>
      </c>
      <c r="H98" s="64">
        <f>H18</f>
        <v>458.33</v>
      </c>
    </row>
    <row r="99" ht="12.75">
      <c r="H99" s="64"/>
    </row>
    <row r="100" spans="1:8" ht="12.75">
      <c r="A100" s="22" t="s">
        <v>335</v>
      </c>
      <c r="B100" s="22" t="s">
        <v>336</v>
      </c>
      <c r="C100" s="3" t="s">
        <v>340</v>
      </c>
      <c r="H100" s="64"/>
    </row>
    <row r="101" spans="1:8" ht="12.75">
      <c r="A101" s="8">
        <f>'3- Ledger Accounts'!$F$26</f>
        <v>0</v>
      </c>
      <c r="B101" s="8">
        <f>'3- Ledger Accounts'!$F$32</f>
        <v>0</v>
      </c>
      <c r="D101" t="s">
        <v>332</v>
      </c>
      <c r="H101" s="64">
        <f>B101-A101</f>
        <v>0</v>
      </c>
    </row>
    <row r="102" spans="1:8" ht="12.75">
      <c r="A102" s="8">
        <f>'3- Ledger Accounts'!$F$37</f>
        <v>0</v>
      </c>
      <c r="B102" s="8">
        <f>'3- Ledger Accounts'!$F$43</f>
        <v>9680</v>
      </c>
      <c r="D102" t="s">
        <v>333</v>
      </c>
      <c r="H102" s="64">
        <f>A102-B102</f>
        <v>-9680</v>
      </c>
    </row>
    <row r="103" spans="1:8" ht="12.75">
      <c r="A103" s="8">
        <f>'3- Ledger Accounts'!$H$81</f>
        <v>0</v>
      </c>
      <c r="B103" s="8">
        <f>'3- Ledger Accounts'!$H$88</f>
        <v>591.46</v>
      </c>
      <c r="D103" t="s">
        <v>337</v>
      </c>
      <c r="H103" s="64">
        <f>B103-A103</f>
        <v>591.46</v>
      </c>
    </row>
    <row r="104" ht="12.75">
      <c r="H104" s="64"/>
    </row>
    <row r="105" spans="3:8" ht="12.75">
      <c r="C105" s="3" t="s">
        <v>342</v>
      </c>
      <c r="H105" s="64"/>
    </row>
    <row r="106" spans="4:8" ht="12.75">
      <c r="D106" t="s">
        <v>339</v>
      </c>
      <c r="H106" s="64">
        <f>'2 - Transactions'!K45*-1</f>
        <v>-6104.5</v>
      </c>
    </row>
    <row r="107" spans="4:8" ht="12.75">
      <c r="D107" t="s">
        <v>338</v>
      </c>
      <c r="H107" s="64">
        <f>'2 - Transactions'!K27*-1</f>
        <v>-3500</v>
      </c>
    </row>
    <row r="108" ht="12.75">
      <c r="H108" s="64"/>
    </row>
    <row r="109" spans="3:8" ht="12.75">
      <c r="C109" s="3" t="s">
        <v>343</v>
      </c>
      <c r="H109" s="64"/>
    </row>
    <row r="110" spans="4:8" ht="12.75">
      <c r="D110" t="s">
        <v>344</v>
      </c>
      <c r="H110" s="64">
        <f>'3- Ledger Accounts'!F12</f>
        <v>50000</v>
      </c>
    </row>
    <row r="111" ht="12.75">
      <c r="H111" s="25"/>
    </row>
    <row r="112" spans="3:8" ht="12.75">
      <c r="C112" t="s">
        <v>341</v>
      </c>
      <c r="H112" s="25">
        <f>SUM(H96:H110)</f>
        <v>32714.6</v>
      </c>
    </row>
    <row r="113" spans="3:8" ht="12.75">
      <c r="C113" t="s">
        <v>321</v>
      </c>
      <c r="H113" s="25">
        <f>'3- Ledger Accounts'!F11</f>
        <v>0</v>
      </c>
    </row>
    <row r="114" spans="3:8" ht="12.75">
      <c r="C114" s="3" t="s">
        <v>331</v>
      </c>
      <c r="D114" s="3"/>
      <c r="E114" s="3"/>
      <c r="F114" s="3"/>
      <c r="G114" s="3"/>
      <c r="H114" s="13">
        <f>H113+H112</f>
        <v>32714.6</v>
      </c>
    </row>
  </sheetData>
  <hyperlinks>
    <hyperlink ref="K1" location="'Main Menu'!A1" display="Main Menu"/>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50"/>
  <sheetViews>
    <sheetView workbookViewId="0" topLeftCell="A1">
      <selection activeCell="J1" sqref="J1"/>
    </sheetView>
  </sheetViews>
  <sheetFormatPr defaultColWidth="9.140625" defaultRowHeight="12.75"/>
  <cols>
    <col min="5" max="5" width="12.00390625" style="0" customWidth="1"/>
    <col min="8" max="8" width="14.421875" style="0" customWidth="1"/>
  </cols>
  <sheetData>
    <row r="1" spans="3:10" ht="15.75">
      <c r="C1" s="4" t="s">
        <v>183</v>
      </c>
      <c r="J1" s="84" t="s">
        <v>179</v>
      </c>
    </row>
    <row r="2" ht="15.75">
      <c r="C2" s="4" t="s">
        <v>499</v>
      </c>
    </row>
    <row r="3" spans="1:9" ht="3.75" customHeight="1">
      <c r="A3" s="1"/>
      <c r="B3" s="1"/>
      <c r="C3" s="1"/>
      <c r="D3" s="1"/>
      <c r="E3" s="1"/>
      <c r="F3" s="1"/>
      <c r="G3" s="1"/>
      <c r="H3" s="1"/>
      <c r="I3" s="1"/>
    </row>
    <row r="4" ht="12.75">
      <c r="A4" s="2" t="s">
        <v>184</v>
      </c>
    </row>
    <row r="5" ht="12.75">
      <c r="A5" s="2" t="s">
        <v>185</v>
      </c>
    </row>
    <row r="6" ht="12.75">
      <c r="A6" s="2"/>
    </row>
    <row r="7" spans="1:4" ht="15">
      <c r="A7" s="2"/>
      <c r="D7" s="44" t="s">
        <v>152</v>
      </c>
    </row>
    <row r="8" spans="4:5" ht="15">
      <c r="D8" s="52" t="s">
        <v>196</v>
      </c>
      <c r="E8" s="54">
        <v>39568</v>
      </c>
    </row>
    <row r="9" ht="14.25">
      <c r="B9" s="53" t="s">
        <v>153</v>
      </c>
    </row>
    <row r="11" spans="2:8" ht="12.75">
      <c r="B11" s="3" t="s">
        <v>186</v>
      </c>
      <c r="C11" s="3"/>
      <c r="D11" s="3"/>
      <c r="E11" s="3"/>
      <c r="F11" s="3"/>
      <c r="G11" s="3"/>
      <c r="H11" s="49">
        <v>38105.3</v>
      </c>
    </row>
    <row r="12" ht="12.75">
      <c r="E12" s="22" t="s">
        <v>11</v>
      </c>
    </row>
    <row r="13" spans="2:8" ht="12.75">
      <c r="B13" t="s">
        <v>187</v>
      </c>
      <c r="C13" t="s">
        <v>191</v>
      </c>
      <c r="H13" s="51">
        <v>700</v>
      </c>
    </row>
    <row r="14" spans="2:8" ht="12.75">
      <c r="B14" t="s">
        <v>187</v>
      </c>
      <c r="C14" t="s">
        <v>191</v>
      </c>
      <c r="H14" s="51"/>
    </row>
    <row r="15" spans="2:8" ht="12.75">
      <c r="B15" t="s">
        <v>187</v>
      </c>
      <c r="C15" t="s">
        <v>191</v>
      </c>
      <c r="H15" s="51"/>
    </row>
    <row r="16" spans="2:8" ht="12.75">
      <c r="B16" t="s">
        <v>187</v>
      </c>
      <c r="C16" t="s">
        <v>188</v>
      </c>
      <c r="H16" s="51"/>
    </row>
    <row r="17" spans="2:8" ht="12.75">
      <c r="B17" t="s">
        <v>187</v>
      </c>
      <c r="C17" t="s">
        <v>192</v>
      </c>
      <c r="H17" s="51"/>
    </row>
    <row r="18" spans="6:8" ht="12.75">
      <c r="F18" t="s">
        <v>193</v>
      </c>
      <c r="H18" s="25">
        <f>SUM(H13:H17)</f>
        <v>700</v>
      </c>
    </row>
    <row r="19" ht="12.75">
      <c r="E19" s="22" t="s">
        <v>63</v>
      </c>
    </row>
    <row r="20" spans="2:8" ht="12.75">
      <c r="B20" t="s">
        <v>189</v>
      </c>
      <c r="C20" t="s">
        <v>190</v>
      </c>
      <c r="E20" s="50">
        <v>1004</v>
      </c>
      <c r="H20" s="51">
        <v>6104.5</v>
      </c>
    </row>
    <row r="21" spans="2:8" ht="12.75">
      <c r="B21" t="s">
        <v>189</v>
      </c>
      <c r="C21" t="s">
        <v>190</v>
      </c>
      <c r="E21" s="50"/>
      <c r="H21" s="51"/>
    </row>
    <row r="22" spans="2:8" ht="12.75">
      <c r="B22" t="s">
        <v>189</v>
      </c>
      <c r="C22" t="s">
        <v>190</v>
      </c>
      <c r="E22" s="50"/>
      <c r="H22" s="51"/>
    </row>
    <row r="23" spans="2:8" ht="12.75">
      <c r="B23" t="s">
        <v>189</v>
      </c>
      <c r="C23" t="s">
        <v>190</v>
      </c>
      <c r="E23" s="50"/>
      <c r="H23" s="51"/>
    </row>
    <row r="24" spans="2:8" ht="12.75">
      <c r="B24" t="s">
        <v>189</v>
      </c>
      <c r="C24" t="s">
        <v>190</v>
      </c>
      <c r="E24" s="50"/>
      <c r="H24" s="51"/>
    </row>
    <row r="25" spans="2:8" ht="12.75">
      <c r="B25" t="s">
        <v>189</v>
      </c>
      <c r="C25" t="s">
        <v>188</v>
      </c>
      <c r="H25" s="51"/>
    </row>
    <row r="26" spans="2:8" ht="12.75">
      <c r="B26" t="s">
        <v>189</v>
      </c>
      <c r="C26" t="s">
        <v>192</v>
      </c>
      <c r="H26" s="51"/>
    </row>
    <row r="27" spans="6:8" ht="12.75">
      <c r="F27" t="s">
        <v>194</v>
      </c>
      <c r="H27" s="25">
        <f>SUM(H20:H26)</f>
        <v>6104.5</v>
      </c>
    </row>
    <row r="29" spans="2:8" ht="13.5" thickBot="1">
      <c r="B29" s="3" t="s">
        <v>195</v>
      </c>
      <c r="C29" s="3"/>
      <c r="D29" s="3"/>
      <c r="E29" s="3"/>
      <c r="F29" s="3"/>
      <c r="G29" s="3"/>
      <c r="H29" s="38">
        <f>H11+H18-H27</f>
        <v>32700.800000000003</v>
      </c>
    </row>
    <row r="30" ht="13.5" thickTop="1"/>
    <row r="32" ht="14.25">
      <c r="B32" s="53" t="s">
        <v>197</v>
      </c>
    </row>
    <row r="34" spans="2:8" ht="12.75">
      <c r="B34" s="3" t="s">
        <v>198</v>
      </c>
      <c r="C34" s="3"/>
      <c r="D34" s="3"/>
      <c r="E34" s="3"/>
      <c r="F34" s="3"/>
      <c r="G34" s="3"/>
      <c r="H34" s="49">
        <v>32714.6</v>
      </c>
    </row>
    <row r="36" spans="2:8" ht="12.75">
      <c r="B36" t="s">
        <v>187</v>
      </c>
      <c r="C36" t="s">
        <v>199</v>
      </c>
      <c r="H36" s="51">
        <v>16.2</v>
      </c>
    </row>
    <row r="37" spans="2:8" ht="12.75">
      <c r="B37" t="s">
        <v>187</v>
      </c>
      <c r="C37" t="s">
        <v>200</v>
      </c>
      <c r="H37" s="51"/>
    </row>
    <row r="38" spans="2:8" ht="12.75">
      <c r="B38" t="s">
        <v>187</v>
      </c>
      <c r="C38" t="s">
        <v>192</v>
      </c>
      <c r="H38" s="51"/>
    </row>
    <row r="39" spans="6:8" ht="12.75">
      <c r="F39" t="s">
        <v>193</v>
      </c>
      <c r="H39" s="25">
        <f>SUM(H36:H38)</f>
        <v>16.2</v>
      </c>
    </row>
    <row r="41" spans="2:8" ht="12.75">
      <c r="B41" t="s">
        <v>189</v>
      </c>
      <c r="C41" t="s">
        <v>201</v>
      </c>
      <c r="H41" s="51">
        <v>30</v>
      </c>
    </row>
    <row r="42" spans="2:8" ht="12.75">
      <c r="B42" t="s">
        <v>189</v>
      </c>
      <c r="C42" t="s">
        <v>201</v>
      </c>
      <c r="H42" s="51"/>
    </row>
    <row r="43" spans="2:8" ht="12.75">
      <c r="B43" t="s">
        <v>189</v>
      </c>
      <c r="C43" t="s">
        <v>201</v>
      </c>
      <c r="H43" s="51"/>
    </row>
    <row r="44" spans="2:8" ht="12.75">
      <c r="B44" t="s">
        <v>189</v>
      </c>
      <c r="C44" t="s">
        <v>200</v>
      </c>
      <c r="H44" s="51"/>
    </row>
    <row r="45" spans="2:8" ht="12.75">
      <c r="B45" t="s">
        <v>189</v>
      </c>
      <c r="C45" t="s">
        <v>192</v>
      </c>
      <c r="H45" s="51"/>
    </row>
    <row r="46" spans="6:8" ht="12.75">
      <c r="F46" t="s">
        <v>194</v>
      </c>
      <c r="H46" s="25">
        <f>SUM(H41:H45)</f>
        <v>30</v>
      </c>
    </row>
    <row r="48" spans="2:8" ht="13.5" thickBot="1">
      <c r="B48" s="3" t="s">
        <v>195</v>
      </c>
      <c r="C48" s="3"/>
      <c r="D48" s="3"/>
      <c r="E48" s="3"/>
      <c r="F48" s="3"/>
      <c r="G48" s="3"/>
      <c r="H48" s="38">
        <f>H34+H39-H46</f>
        <v>32700.8</v>
      </c>
    </row>
    <row r="49" ht="13.5" thickTop="1"/>
    <row r="50" spans="2:8" ht="12.75">
      <c r="B50" t="s">
        <v>202</v>
      </c>
      <c r="H50" s="6" t="str">
        <f>IF(H29=H48,"Yes","No")</f>
        <v>Yes</v>
      </c>
    </row>
  </sheetData>
  <hyperlinks>
    <hyperlink ref="J1" location="'Main Menu'!A1" display="Main Menu"/>
  </hyperlink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I78"/>
  <sheetViews>
    <sheetView workbookViewId="0" topLeftCell="A1">
      <selection activeCell="I1" sqref="I1"/>
    </sheetView>
  </sheetViews>
  <sheetFormatPr defaultColWidth="9.140625" defaultRowHeight="12.75"/>
  <cols>
    <col min="1" max="1" width="11.421875" style="0" customWidth="1"/>
    <col min="2" max="2" width="16.8515625" style="0" customWidth="1"/>
    <col min="3" max="3" width="12.421875" style="0" customWidth="1"/>
    <col min="4" max="4" width="12.57421875" style="0" customWidth="1"/>
    <col min="5" max="5" width="12.28125" style="0" customWidth="1"/>
    <col min="6" max="6" width="13.421875" style="0" customWidth="1"/>
    <col min="7" max="7" width="12.7109375" style="0" customWidth="1"/>
    <col min="8" max="8" width="0.85546875" style="0" customWidth="1"/>
  </cols>
  <sheetData>
    <row r="1" spans="3:9" ht="15.75">
      <c r="C1" s="4" t="s">
        <v>302</v>
      </c>
      <c r="I1" s="84" t="s">
        <v>179</v>
      </c>
    </row>
    <row r="2" ht="15.75">
      <c r="C2" s="4" t="s">
        <v>499</v>
      </c>
    </row>
    <row r="3" spans="1:8" ht="3.75" customHeight="1">
      <c r="A3" s="1"/>
      <c r="B3" s="1"/>
      <c r="C3" s="1"/>
      <c r="D3" s="1"/>
      <c r="E3" s="1"/>
      <c r="F3" s="1"/>
      <c r="G3" s="1"/>
      <c r="H3" s="1"/>
    </row>
    <row r="4" spans="1:2" ht="12.75">
      <c r="A4" s="2" t="s">
        <v>303</v>
      </c>
      <c r="B4" s="2"/>
    </row>
    <row r="5" spans="1:2" ht="12.75">
      <c r="A5" s="2" t="s">
        <v>315</v>
      </c>
      <c r="B5" s="2"/>
    </row>
    <row r="6" spans="1:2" ht="12.75">
      <c r="A6" s="2" t="s">
        <v>380</v>
      </c>
      <c r="B6" s="2"/>
    </row>
    <row r="7" spans="1:7" ht="12.75">
      <c r="A7" s="59"/>
      <c r="B7" s="59"/>
      <c r="C7" s="59"/>
      <c r="D7" s="59"/>
      <c r="E7" s="60" t="s">
        <v>306</v>
      </c>
      <c r="F7" s="60" t="s">
        <v>307</v>
      </c>
      <c r="G7" s="60" t="s">
        <v>61</v>
      </c>
    </row>
    <row r="8" spans="1:7" ht="12.75">
      <c r="A8" s="56" t="s">
        <v>304</v>
      </c>
      <c r="B8" s="56"/>
      <c r="C8" s="57"/>
      <c r="D8" s="57"/>
      <c r="E8" s="61">
        <v>125</v>
      </c>
      <c r="F8" s="61">
        <v>140</v>
      </c>
      <c r="G8" s="57"/>
    </row>
    <row r="10" spans="1:7" ht="12.75">
      <c r="A10" t="s">
        <v>305</v>
      </c>
      <c r="E10" s="58">
        <v>300</v>
      </c>
      <c r="F10" s="58">
        <v>200</v>
      </c>
      <c r="G10" s="58">
        <f>SUM(E10:F10)</f>
        <v>500</v>
      </c>
    </row>
    <row r="11" spans="5:7" ht="12.75">
      <c r="E11" s="58"/>
      <c r="F11" s="58"/>
      <c r="G11" s="58"/>
    </row>
    <row r="12" spans="1:7" ht="12.75">
      <c r="A12" s="22" t="s">
        <v>11</v>
      </c>
      <c r="B12" s="22" t="s">
        <v>310</v>
      </c>
      <c r="C12" s="22" t="s">
        <v>313</v>
      </c>
      <c r="D12" s="22" t="s">
        <v>314</v>
      </c>
      <c r="E12" s="58"/>
      <c r="F12" s="58"/>
      <c r="G12" s="58"/>
    </row>
    <row r="13" spans="1:7" ht="12.75">
      <c r="A13" s="68">
        <v>39458</v>
      </c>
      <c r="B13" t="s">
        <v>308</v>
      </c>
      <c r="C13" s="8">
        <v>88.5</v>
      </c>
      <c r="D13" s="8">
        <v>91.6</v>
      </c>
      <c r="E13" s="58">
        <v>100</v>
      </c>
      <c r="F13" s="58">
        <v>50</v>
      </c>
      <c r="G13" s="58">
        <f aca="true" t="shared" si="0" ref="G13:G25">SUM(E13:F13)</f>
        <v>150</v>
      </c>
    </row>
    <row r="14" spans="1:7" ht="12.75">
      <c r="A14" s="68">
        <v>39464</v>
      </c>
      <c r="B14" t="s">
        <v>308</v>
      </c>
      <c r="C14" s="8">
        <v>89.75</v>
      </c>
      <c r="D14" s="8">
        <v>91.6</v>
      </c>
      <c r="E14" s="58">
        <v>30</v>
      </c>
      <c r="F14" s="58" t="s">
        <v>12</v>
      </c>
      <c r="G14" s="58">
        <f t="shared" si="0"/>
        <v>30</v>
      </c>
    </row>
    <row r="15" spans="1:7" ht="12.75">
      <c r="A15" s="68">
        <v>39473</v>
      </c>
      <c r="B15" t="s">
        <v>308</v>
      </c>
      <c r="C15" s="8">
        <v>88</v>
      </c>
      <c r="D15" s="8">
        <v>91.6</v>
      </c>
      <c r="E15" s="58">
        <v>40</v>
      </c>
      <c r="F15" s="58">
        <v>30</v>
      </c>
      <c r="G15" s="58">
        <f t="shared" si="0"/>
        <v>70</v>
      </c>
    </row>
    <row r="16" spans="1:7" ht="12.75">
      <c r="A16" s="68">
        <v>39482</v>
      </c>
      <c r="B16" t="s">
        <v>308</v>
      </c>
      <c r="C16" s="8">
        <v>82.5</v>
      </c>
      <c r="D16" s="8">
        <v>89.4</v>
      </c>
      <c r="E16" s="58">
        <v>200</v>
      </c>
      <c r="F16" s="58">
        <v>100</v>
      </c>
      <c r="G16" s="58">
        <f t="shared" si="0"/>
        <v>300</v>
      </c>
    </row>
    <row r="17" spans="1:7" ht="12.75">
      <c r="A17" s="68">
        <v>39492</v>
      </c>
      <c r="B17" t="s">
        <v>308</v>
      </c>
      <c r="C17" s="8">
        <v>86</v>
      </c>
      <c r="D17" s="8">
        <v>89.4</v>
      </c>
      <c r="E17" s="58" t="s">
        <v>12</v>
      </c>
      <c r="F17" s="58">
        <v>40</v>
      </c>
      <c r="G17" s="58">
        <f t="shared" si="0"/>
        <v>40</v>
      </c>
    </row>
    <row r="18" spans="1:7" ht="12.75">
      <c r="A18" s="68">
        <v>39500</v>
      </c>
      <c r="B18" t="s">
        <v>308</v>
      </c>
      <c r="C18" s="8">
        <v>81</v>
      </c>
      <c r="D18" s="8">
        <v>87.3</v>
      </c>
      <c r="E18" s="58">
        <v>400</v>
      </c>
      <c r="F18" s="58">
        <v>250</v>
      </c>
      <c r="G18" s="58">
        <f t="shared" si="0"/>
        <v>650</v>
      </c>
    </row>
    <row r="19" spans="1:7" ht="12.75">
      <c r="A19" s="68">
        <v>39513</v>
      </c>
      <c r="B19" t="s">
        <v>309</v>
      </c>
      <c r="C19" s="8" t="s">
        <v>12</v>
      </c>
      <c r="D19" s="8"/>
      <c r="E19" s="58">
        <v>-150</v>
      </c>
      <c r="F19" s="58" t="s">
        <v>12</v>
      </c>
      <c r="G19" s="58">
        <f t="shared" si="0"/>
        <v>-150</v>
      </c>
    </row>
    <row r="20" spans="1:7" ht="12.75">
      <c r="A20" s="68">
        <v>39520</v>
      </c>
      <c r="B20" t="s">
        <v>309</v>
      </c>
      <c r="C20" s="8" t="s">
        <v>12</v>
      </c>
      <c r="D20" s="8"/>
      <c r="E20" s="58">
        <v>-100</v>
      </c>
      <c r="F20" s="58">
        <v>-130</v>
      </c>
      <c r="G20" s="58">
        <f t="shared" si="0"/>
        <v>-230</v>
      </c>
    </row>
    <row r="21" spans="1:7" ht="12.75">
      <c r="A21" s="68">
        <v>39526</v>
      </c>
      <c r="B21" t="s">
        <v>308</v>
      </c>
      <c r="C21" s="8">
        <v>82</v>
      </c>
      <c r="D21" s="8">
        <v>87.3</v>
      </c>
      <c r="E21" s="58">
        <v>200</v>
      </c>
      <c r="F21" s="58">
        <v>80</v>
      </c>
      <c r="G21" s="58">
        <f t="shared" si="0"/>
        <v>280</v>
      </c>
    </row>
    <row r="22" spans="1:7" ht="12.75">
      <c r="A22" s="68">
        <v>39529</v>
      </c>
      <c r="B22" t="s">
        <v>309</v>
      </c>
      <c r="C22" s="8" t="s">
        <v>12</v>
      </c>
      <c r="D22" s="8"/>
      <c r="E22" s="58">
        <v>-100</v>
      </c>
      <c r="F22" s="58">
        <v>-100</v>
      </c>
      <c r="G22" s="58">
        <f t="shared" si="0"/>
        <v>-200</v>
      </c>
    </row>
    <row r="23" spans="1:7" ht="12.75">
      <c r="A23" s="68">
        <v>39533</v>
      </c>
      <c r="B23" t="s">
        <v>309</v>
      </c>
      <c r="C23" s="8"/>
      <c r="D23" s="8"/>
      <c r="E23" s="58">
        <v>-250</v>
      </c>
      <c r="F23" s="58">
        <v>-100</v>
      </c>
      <c r="G23" s="58">
        <f t="shared" si="0"/>
        <v>-350</v>
      </c>
    </row>
    <row r="24" spans="5:7" ht="12.75">
      <c r="E24" s="58"/>
      <c r="F24" s="58"/>
      <c r="G24" s="58"/>
    </row>
    <row r="25" spans="1:7" ht="12.75">
      <c r="A25" t="s">
        <v>311</v>
      </c>
      <c r="E25" s="58">
        <f>SUM(E10:E23)</f>
        <v>670</v>
      </c>
      <c r="F25" s="58">
        <f>SUM(F10:F23)</f>
        <v>420</v>
      </c>
      <c r="G25" s="58">
        <f t="shared" si="0"/>
        <v>1090</v>
      </c>
    </row>
    <row r="27" spans="1:8" ht="12.75">
      <c r="A27" s="56" t="s">
        <v>354</v>
      </c>
      <c r="B27" s="56"/>
      <c r="C27" s="57"/>
      <c r="D27" s="57"/>
      <c r="E27" s="62"/>
      <c r="F27" s="62"/>
      <c r="G27" s="62"/>
      <c r="H27" s="63" t="s">
        <v>12</v>
      </c>
    </row>
    <row r="28" ht="12.75">
      <c r="H28" s="63" t="s">
        <v>12</v>
      </c>
    </row>
    <row r="29" spans="1:8" ht="12.75">
      <c r="A29" s="3" t="s">
        <v>312</v>
      </c>
      <c r="B29" s="3"/>
      <c r="C29" s="3"/>
      <c r="D29" s="3"/>
      <c r="E29" s="13">
        <v>26058</v>
      </c>
      <c r="F29" s="13">
        <v>18109</v>
      </c>
      <c r="G29" s="13">
        <f>SUM(E29:F29)</f>
        <v>44167</v>
      </c>
      <c r="H29" s="63" t="s">
        <v>12</v>
      </c>
    </row>
    <row r="30" spans="5:8" ht="12.75">
      <c r="E30" s="8"/>
      <c r="F30" s="8"/>
      <c r="G30" s="8"/>
      <c r="H30" s="63" t="s">
        <v>12</v>
      </c>
    </row>
    <row r="31" spans="1:8" ht="12.75">
      <c r="A31" s="22" t="s">
        <v>11</v>
      </c>
      <c r="B31" s="22" t="s">
        <v>310</v>
      </c>
      <c r="E31" s="8"/>
      <c r="F31" s="8" t="s">
        <v>12</v>
      </c>
      <c r="G31" s="8"/>
      <c r="H31" s="63" t="s">
        <v>12</v>
      </c>
    </row>
    <row r="32" spans="1:8" ht="12.75">
      <c r="A32" s="68">
        <v>39458</v>
      </c>
      <c r="B32" t="s">
        <v>308</v>
      </c>
      <c r="E32" s="8">
        <f>E13*C13</f>
        <v>8850</v>
      </c>
      <c r="F32" s="8">
        <f>F13*D13</f>
        <v>4580</v>
      </c>
      <c r="G32" s="8"/>
      <c r="H32" s="63" t="s">
        <v>12</v>
      </c>
    </row>
    <row r="33" spans="1:8" ht="12.75">
      <c r="A33" s="68">
        <v>39464</v>
      </c>
      <c r="B33" t="s">
        <v>308</v>
      </c>
      <c r="E33" s="8">
        <f>E14*C14</f>
        <v>2692.5</v>
      </c>
      <c r="F33" s="8" t="s">
        <v>12</v>
      </c>
      <c r="G33" s="8"/>
      <c r="H33" s="63" t="s">
        <v>12</v>
      </c>
    </row>
    <row r="34" spans="1:8" ht="12.75">
      <c r="A34" s="68">
        <v>39473</v>
      </c>
      <c r="B34" t="s">
        <v>308</v>
      </c>
      <c r="E34" s="8">
        <f>E15*C15</f>
        <v>3520</v>
      </c>
      <c r="F34" s="8">
        <f>F15*D15</f>
        <v>2748</v>
      </c>
      <c r="G34" s="8"/>
      <c r="H34" s="63" t="s">
        <v>12</v>
      </c>
    </row>
    <row r="35" spans="1:8" ht="12.75">
      <c r="A35" s="68">
        <v>39482</v>
      </c>
      <c r="B35" t="s">
        <v>308</v>
      </c>
      <c r="E35" s="8">
        <f>E16*C16</f>
        <v>16500</v>
      </c>
      <c r="F35" s="8">
        <f>F16*D16</f>
        <v>8940</v>
      </c>
      <c r="G35" s="8"/>
      <c r="H35" s="63" t="s">
        <v>12</v>
      </c>
    </row>
    <row r="36" spans="1:8" ht="12.75">
      <c r="A36" s="68">
        <v>39492</v>
      </c>
      <c r="B36" t="s">
        <v>308</v>
      </c>
      <c r="E36" s="8" t="s">
        <v>12</v>
      </c>
      <c r="F36" s="8">
        <f>F17*D17</f>
        <v>3576</v>
      </c>
      <c r="G36" s="8"/>
      <c r="H36" s="63" t="s">
        <v>12</v>
      </c>
    </row>
    <row r="37" spans="1:8" ht="12.75">
      <c r="A37" s="68">
        <v>39500</v>
      </c>
      <c r="B37" t="s">
        <v>308</v>
      </c>
      <c r="E37" s="8">
        <f>E18*C18</f>
        <v>32400</v>
      </c>
      <c r="F37" s="8">
        <f>F18*D18</f>
        <v>21825</v>
      </c>
      <c r="G37" s="8"/>
      <c r="H37" s="63" t="s">
        <v>12</v>
      </c>
    </row>
    <row r="38" spans="1:8" ht="12.75">
      <c r="A38" s="68"/>
      <c r="E38" s="8"/>
      <c r="F38" s="8"/>
      <c r="G38" s="8"/>
      <c r="H38" s="63"/>
    </row>
    <row r="39" spans="1:8" ht="12.75">
      <c r="A39" s="68" t="s">
        <v>12</v>
      </c>
      <c r="B39" s="57" t="s">
        <v>366</v>
      </c>
      <c r="C39" s="57"/>
      <c r="D39" s="57"/>
      <c r="E39" s="61">
        <f>SUM(E29:E37)</f>
        <v>90020.5</v>
      </c>
      <c r="F39" s="61">
        <f>SUM(F29:F37)</f>
        <v>59778</v>
      </c>
      <c r="G39" s="13">
        <f>SUM(E39:F39)</f>
        <v>149798.5</v>
      </c>
      <c r="H39" s="63" t="s">
        <v>12</v>
      </c>
    </row>
    <row r="40" spans="1:8" ht="12.75">
      <c r="A40" s="68"/>
      <c r="B40" s="57" t="s">
        <v>367</v>
      </c>
      <c r="C40" s="57"/>
      <c r="D40" s="57"/>
      <c r="E40" s="70">
        <f>SUM(E10:E18)</f>
        <v>1070</v>
      </c>
      <c r="F40" s="70">
        <f>SUM(F10:F18)</f>
        <v>670</v>
      </c>
      <c r="G40" s="8"/>
      <c r="H40" s="63" t="s">
        <v>12</v>
      </c>
    </row>
    <row r="41" spans="1:8" ht="12.75">
      <c r="A41" s="68"/>
      <c r="B41" s="57" t="s">
        <v>355</v>
      </c>
      <c r="C41" s="57"/>
      <c r="D41" s="57"/>
      <c r="E41" s="61">
        <f>E39/E40</f>
        <v>84.13130841121496</v>
      </c>
      <c r="F41" s="61">
        <f>F39/F40</f>
        <v>89.22089552238806</v>
      </c>
      <c r="G41" s="8"/>
      <c r="H41" s="63" t="s">
        <v>12</v>
      </c>
    </row>
    <row r="42" spans="1:8" ht="12.75">
      <c r="A42" s="68"/>
      <c r="E42" s="8"/>
      <c r="F42" s="8"/>
      <c r="G42" s="8"/>
      <c r="H42" s="63" t="s">
        <v>12</v>
      </c>
    </row>
    <row r="43" spans="1:8" ht="12.75">
      <c r="A43" s="68">
        <v>39513</v>
      </c>
      <c r="B43" t="s">
        <v>309</v>
      </c>
      <c r="E43" s="69">
        <f>E19</f>
        <v>-150</v>
      </c>
      <c r="F43" s="69" t="s">
        <v>12</v>
      </c>
      <c r="G43" s="8"/>
      <c r="H43" s="63" t="s">
        <v>12</v>
      </c>
    </row>
    <row r="44" spans="1:8" ht="12.75">
      <c r="A44" s="68"/>
      <c r="B44" t="s">
        <v>95</v>
      </c>
      <c r="E44" s="8">
        <f>E41*E43</f>
        <v>-12619.696261682244</v>
      </c>
      <c r="F44" s="8"/>
      <c r="G44" s="8"/>
      <c r="H44" s="63" t="s">
        <v>12</v>
      </c>
    </row>
    <row r="45" spans="1:8" ht="12.75">
      <c r="A45" s="68"/>
      <c r="E45" s="8"/>
      <c r="F45" s="8"/>
      <c r="G45" s="8"/>
      <c r="H45" s="63" t="s">
        <v>12</v>
      </c>
    </row>
    <row r="46" spans="1:8" ht="12.75">
      <c r="A46" s="68">
        <v>39520</v>
      </c>
      <c r="B46" t="s">
        <v>309</v>
      </c>
      <c r="E46" s="69">
        <f>E20</f>
        <v>-100</v>
      </c>
      <c r="F46" s="69">
        <f>F20</f>
        <v>-130</v>
      </c>
      <c r="G46" s="8"/>
      <c r="H46" s="63"/>
    </row>
    <row r="47" spans="1:8" ht="12.75">
      <c r="A47" s="68"/>
      <c r="B47" t="s">
        <v>95</v>
      </c>
      <c r="E47" s="8">
        <f>E41*E46</f>
        <v>-8413.130841121496</v>
      </c>
      <c r="F47" s="8">
        <f>F41*F46</f>
        <v>-11598.716417910447</v>
      </c>
      <c r="G47" s="8"/>
      <c r="H47" s="63"/>
    </row>
    <row r="48" spans="1:8" ht="12.75">
      <c r="A48" s="68"/>
      <c r="E48" s="8"/>
      <c r="F48" s="8"/>
      <c r="G48" s="8"/>
      <c r="H48" s="63" t="s">
        <v>12</v>
      </c>
    </row>
    <row r="49" spans="1:8" ht="12.75">
      <c r="A49" s="68">
        <v>39526</v>
      </c>
      <c r="B49" t="s">
        <v>356</v>
      </c>
      <c r="E49" s="8">
        <f>E21*C21</f>
        <v>16400</v>
      </c>
      <c r="F49" s="8">
        <f>F21*D21</f>
        <v>6984</v>
      </c>
      <c r="G49" s="8"/>
      <c r="H49" s="63" t="s">
        <v>12</v>
      </c>
    </row>
    <row r="50" spans="1:8" ht="12.75">
      <c r="A50" s="68"/>
      <c r="B50" t="s">
        <v>357</v>
      </c>
      <c r="E50" s="69">
        <f>E21</f>
        <v>200</v>
      </c>
      <c r="F50" s="69">
        <f>F21</f>
        <v>80</v>
      </c>
      <c r="G50" s="8"/>
      <c r="H50" s="63"/>
    </row>
    <row r="51" spans="1:8" ht="12.75">
      <c r="A51" s="68" t="s">
        <v>12</v>
      </c>
      <c r="B51" t="s">
        <v>12</v>
      </c>
      <c r="E51" s="8" t="s">
        <v>12</v>
      </c>
      <c r="F51" s="8" t="s">
        <v>12</v>
      </c>
      <c r="G51" s="8"/>
      <c r="H51" s="63" t="s">
        <v>12</v>
      </c>
    </row>
    <row r="52" spans="1:8" ht="12.75">
      <c r="A52" s="68" t="s">
        <v>12</v>
      </c>
      <c r="B52" s="57" t="s">
        <v>368</v>
      </c>
      <c r="C52" s="57"/>
      <c r="D52" s="57"/>
      <c r="E52" s="61">
        <f>E39+E44+E47+E49</f>
        <v>85387.67289719626</v>
      </c>
      <c r="F52" s="61">
        <f>F39+F44+F47+F49</f>
        <v>55163.283582089556</v>
      </c>
      <c r="G52" s="13">
        <f>SUM(E52:F52)</f>
        <v>140550.95647928581</v>
      </c>
      <c r="H52" s="63" t="s">
        <v>12</v>
      </c>
    </row>
    <row r="53" spans="1:8" ht="12.75">
      <c r="A53" s="68"/>
      <c r="B53" s="57" t="s">
        <v>369</v>
      </c>
      <c r="C53" s="57"/>
      <c r="D53" s="57"/>
      <c r="E53" s="70">
        <f>E40+E43+E46+E50</f>
        <v>1020</v>
      </c>
      <c r="F53" s="70">
        <f>F40+F46+F50</f>
        <v>620</v>
      </c>
      <c r="G53" s="69"/>
      <c r="H53" s="63" t="s">
        <v>12</v>
      </c>
    </row>
    <row r="54" spans="1:8" ht="12.75">
      <c r="A54" s="68"/>
      <c r="B54" s="57" t="s">
        <v>355</v>
      </c>
      <c r="C54" s="57"/>
      <c r="D54" s="57"/>
      <c r="E54" s="61">
        <f>E52/E53</f>
        <v>83.7134048011728</v>
      </c>
      <c r="F54" s="61">
        <f>F52/F53</f>
        <v>88.97303803562832</v>
      </c>
      <c r="G54" s="8"/>
      <c r="H54" s="63" t="s">
        <v>12</v>
      </c>
    </row>
    <row r="55" spans="1:8" ht="12.75">
      <c r="A55" s="68"/>
      <c r="E55" s="8"/>
      <c r="F55" s="8"/>
      <c r="G55" s="8"/>
      <c r="H55" s="63"/>
    </row>
    <row r="56" spans="1:8" ht="12.75">
      <c r="A56" s="68">
        <v>39527</v>
      </c>
      <c r="B56" t="s">
        <v>309</v>
      </c>
      <c r="E56" s="69">
        <f>E22</f>
        <v>-100</v>
      </c>
      <c r="F56" s="69">
        <f>F22</f>
        <v>-100</v>
      </c>
      <c r="G56" s="8"/>
      <c r="H56" s="63"/>
    </row>
    <row r="57" spans="1:8" ht="12.75">
      <c r="A57" s="68"/>
      <c r="B57" t="s">
        <v>95</v>
      </c>
      <c r="E57" s="8">
        <f>E54*E56</f>
        <v>-8371.34048011728</v>
      </c>
      <c r="F57" s="8">
        <f>F54*F56</f>
        <v>-8897.303803562832</v>
      </c>
      <c r="G57" s="8"/>
      <c r="H57" s="63"/>
    </row>
    <row r="58" spans="1:8" ht="12.75">
      <c r="A58" s="68"/>
      <c r="E58" s="8"/>
      <c r="F58" s="8"/>
      <c r="G58" s="8"/>
      <c r="H58" s="63"/>
    </row>
    <row r="59" spans="1:8" ht="12.75">
      <c r="A59" s="68">
        <v>39533</v>
      </c>
      <c r="B59" t="s">
        <v>309</v>
      </c>
      <c r="E59" s="69">
        <f>E23</f>
        <v>-250</v>
      </c>
      <c r="F59" s="69">
        <f>F23</f>
        <v>-100</v>
      </c>
      <c r="G59" s="8"/>
      <c r="H59" s="63"/>
    </row>
    <row r="60" spans="1:8" ht="12.75">
      <c r="A60" s="68"/>
      <c r="B60" t="s">
        <v>95</v>
      </c>
      <c r="E60" s="8">
        <f>E54*E59</f>
        <v>-20928.3512002932</v>
      </c>
      <c r="F60" s="8">
        <f>F54*F59</f>
        <v>-8897.303803562832</v>
      </c>
      <c r="G60" s="8"/>
      <c r="H60" s="63"/>
    </row>
    <row r="61" spans="1:8" ht="12.75">
      <c r="A61" s="68"/>
      <c r="E61" s="8"/>
      <c r="F61" s="8"/>
      <c r="G61" s="8"/>
      <c r="H61" s="63"/>
    </row>
    <row r="62" spans="1:8" ht="12.75">
      <c r="A62" s="68"/>
      <c r="B62" s="57" t="s">
        <v>370</v>
      </c>
      <c r="C62" s="57"/>
      <c r="D62" s="57"/>
      <c r="E62" s="61">
        <f>E52+E57+E60</f>
        <v>56087.98121678579</v>
      </c>
      <c r="F62" s="61">
        <f>F52+F57+F60</f>
        <v>37368.67597496389</v>
      </c>
      <c r="G62" s="13">
        <f>SUM(E62:F62)</f>
        <v>93456.65719174968</v>
      </c>
      <c r="H62" s="63"/>
    </row>
    <row r="63" spans="1:8" ht="12.75">
      <c r="A63" s="68"/>
      <c r="B63" s="57" t="s">
        <v>371</v>
      </c>
      <c r="C63" s="57"/>
      <c r="D63" s="57"/>
      <c r="E63" s="70">
        <f>E53+E56+E59</f>
        <v>670</v>
      </c>
      <c r="F63" s="70">
        <f>F53+F56+F59</f>
        <v>420</v>
      </c>
      <c r="G63" s="8"/>
      <c r="H63" s="63" t="s">
        <v>12</v>
      </c>
    </row>
    <row r="64" spans="2:8" ht="12.75">
      <c r="B64" t="s">
        <v>12</v>
      </c>
      <c r="H64" s="63" t="s">
        <v>12</v>
      </c>
    </row>
    <row r="65" ht="12.75">
      <c r="H65" s="63" t="s">
        <v>12</v>
      </c>
    </row>
    <row r="66" spans="1:8" ht="12.75">
      <c r="A66" s="63" t="s">
        <v>372</v>
      </c>
      <c r="B66" s="63"/>
      <c r="C66" s="62"/>
      <c r="D66" s="62"/>
      <c r="E66" s="62"/>
      <c r="F66" s="62"/>
      <c r="G66" s="62"/>
      <c r="H66" s="62"/>
    </row>
    <row r="67" ht="12.75">
      <c r="H67" s="62"/>
    </row>
    <row r="68" spans="2:8" ht="12.75">
      <c r="B68" t="s">
        <v>373</v>
      </c>
      <c r="E68" s="8">
        <f>E29</f>
        <v>26058</v>
      </c>
      <c r="F68" s="8">
        <f>F29</f>
        <v>18109</v>
      </c>
      <c r="G68" s="8">
        <f>SUM(E68:F68)</f>
        <v>44167</v>
      </c>
      <c r="H68" s="62"/>
    </row>
    <row r="69" spans="2:8" ht="12.75">
      <c r="B69" t="s">
        <v>257</v>
      </c>
      <c r="E69" s="8">
        <f>E32+E33+E34+E35+E37+E49</f>
        <v>80362.5</v>
      </c>
      <c r="F69" s="8">
        <f>F32+F34+F35+F36+F37+F49</f>
        <v>48653</v>
      </c>
      <c r="G69" s="8">
        <f>SUM(E69:F69)</f>
        <v>129015.5</v>
      </c>
      <c r="H69" s="62"/>
    </row>
    <row r="70" spans="2:8" ht="12.75">
      <c r="B70" t="s">
        <v>374</v>
      </c>
      <c r="E70" s="8">
        <f>SUM(E68:E69)</f>
        <v>106420.5</v>
      </c>
      <c r="F70" s="8">
        <f>SUM(F68:F69)</f>
        <v>66762</v>
      </c>
      <c r="G70" s="8">
        <f>SUM(E70:F70)</f>
        <v>173182.5</v>
      </c>
      <c r="H70" s="62"/>
    </row>
    <row r="71" spans="2:8" ht="12.75">
      <c r="B71" t="s">
        <v>375</v>
      </c>
      <c r="E71" s="8">
        <f>E62</f>
        <v>56087.98121678579</v>
      </c>
      <c r="F71" s="8">
        <f>F62</f>
        <v>37368.67597496389</v>
      </c>
      <c r="G71" s="8">
        <f>SUM(E71:F71)</f>
        <v>93456.65719174968</v>
      </c>
      <c r="H71" s="62"/>
    </row>
    <row r="72" spans="2:8" ht="12.75">
      <c r="B72" s="3" t="s">
        <v>95</v>
      </c>
      <c r="C72" s="3"/>
      <c r="D72" s="3"/>
      <c r="E72" s="13">
        <f>E70-E71</f>
        <v>50332.51878321421</v>
      </c>
      <c r="F72" s="13">
        <f>F70-F71</f>
        <v>29393.324025036112</v>
      </c>
      <c r="G72" s="13">
        <f>SUM(E72:F72)</f>
        <v>79725.84280825032</v>
      </c>
      <c r="H72" s="62"/>
    </row>
    <row r="73" ht="12.75">
      <c r="H73" s="62"/>
    </row>
    <row r="74" spans="2:8" ht="12.75">
      <c r="B74" t="s">
        <v>376</v>
      </c>
      <c r="E74" s="8">
        <f>E44</f>
        <v>-12619.696261682244</v>
      </c>
      <c r="G74" s="8">
        <f>SUM(E74:F74)</f>
        <v>-12619.696261682244</v>
      </c>
      <c r="H74" s="62"/>
    </row>
    <row r="75" spans="2:8" ht="12.75">
      <c r="B75" t="s">
        <v>377</v>
      </c>
      <c r="E75" s="8">
        <f>E47</f>
        <v>-8413.130841121496</v>
      </c>
      <c r="F75" s="8">
        <f>F47</f>
        <v>-11598.716417910447</v>
      </c>
      <c r="G75" s="8">
        <f>SUM(E75:F75)</f>
        <v>-20011.847259031943</v>
      </c>
      <c r="H75" s="62"/>
    </row>
    <row r="76" spans="2:8" ht="12.75">
      <c r="B76" t="s">
        <v>378</v>
      </c>
      <c r="E76" s="8">
        <f>E57</f>
        <v>-8371.34048011728</v>
      </c>
      <c r="F76" s="8">
        <f>F57</f>
        <v>-8897.303803562832</v>
      </c>
      <c r="G76" s="8">
        <f>SUM(E76:F76)</f>
        <v>-17268.644283680114</v>
      </c>
      <c r="H76" s="62"/>
    </row>
    <row r="77" spans="2:8" ht="12.75">
      <c r="B77" t="s">
        <v>379</v>
      </c>
      <c r="E77" s="8">
        <f>E60</f>
        <v>-20928.3512002932</v>
      </c>
      <c r="F77" s="8">
        <f>F60</f>
        <v>-8897.303803562832</v>
      </c>
      <c r="G77" s="8">
        <f>SUM(E77:F77)</f>
        <v>-29825.65500385603</v>
      </c>
      <c r="H77" s="62"/>
    </row>
    <row r="78" spans="2:8" ht="12.75">
      <c r="B78" s="3" t="s">
        <v>95</v>
      </c>
      <c r="E78" s="13">
        <f>SUM(E74:E77)</f>
        <v>-50332.518783214226</v>
      </c>
      <c r="F78" s="13">
        <f>SUM(F74:F77)</f>
        <v>-29393.324025036112</v>
      </c>
      <c r="G78" s="13">
        <f>SUM(E78:F78)</f>
        <v>-79725.84280825034</v>
      </c>
      <c r="H78" s="62"/>
    </row>
  </sheetData>
  <hyperlinks>
    <hyperlink ref="I1" location="'Main Menu'!A1" display="Main Menu"/>
  </hyperlink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H64"/>
  <sheetViews>
    <sheetView workbookViewId="0" topLeftCell="A1">
      <selection activeCell="H1" sqref="H1"/>
    </sheetView>
  </sheetViews>
  <sheetFormatPr defaultColWidth="9.140625" defaultRowHeight="12.75"/>
  <cols>
    <col min="1" max="1" width="9.7109375" style="0" customWidth="1"/>
    <col min="2" max="2" width="12.57421875" style="0" customWidth="1"/>
    <col min="3" max="3" width="13.57421875" style="0" customWidth="1"/>
    <col min="4" max="4" width="13.140625" style="0" customWidth="1"/>
    <col min="5" max="5" width="13.57421875" style="0" customWidth="1"/>
    <col min="6" max="7" width="14.140625" style="0" customWidth="1"/>
    <col min="8" max="8" width="13.421875" style="0" customWidth="1"/>
  </cols>
  <sheetData>
    <row r="1" spans="3:8" ht="15.75">
      <c r="C1" s="4" t="s">
        <v>388</v>
      </c>
      <c r="H1" s="84" t="s">
        <v>179</v>
      </c>
    </row>
    <row r="2" ht="15.75">
      <c r="C2" s="4" t="s">
        <v>499</v>
      </c>
    </row>
    <row r="3" spans="1:7" ht="3.75" customHeight="1">
      <c r="A3" s="1"/>
      <c r="B3" s="1"/>
      <c r="C3" s="1"/>
      <c r="D3" s="1"/>
      <c r="E3" s="1"/>
      <c r="F3" s="1"/>
      <c r="G3" s="1"/>
    </row>
    <row r="4" spans="1:2" ht="12.75">
      <c r="A4" s="2" t="s">
        <v>389</v>
      </c>
      <c r="B4" s="2"/>
    </row>
    <row r="5" spans="1:2" ht="12.75">
      <c r="A5" s="2" t="s">
        <v>390</v>
      </c>
      <c r="B5" s="2"/>
    </row>
    <row r="6" ht="12.75">
      <c r="A6" s="2" t="s">
        <v>396</v>
      </c>
    </row>
    <row r="8" ht="12.75">
      <c r="A8" s="16" t="s">
        <v>391</v>
      </c>
    </row>
    <row r="9" ht="12.75">
      <c r="A9" s="9" t="s">
        <v>12</v>
      </c>
    </row>
    <row r="10" spans="1:6" ht="12.75">
      <c r="A10" s="9" t="s">
        <v>392</v>
      </c>
      <c r="E10" s="73">
        <v>105000</v>
      </c>
      <c r="F10" t="s">
        <v>411</v>
      </c>
    </row>
    <row r="11" spans="1:5" ht="12.75">
      <c r="A11" s="9" t="s">
        <v>393</v>
      </c>
      <c r="E11" s="73">
        <v>35000</v>
      </c>
    </row>
    <row r="12" spans="1:6" ht="12.75">
      <c r="A12" s="9" t="s">
        <v>394</v>
      </c>
      <c r="E12" s="73">
        <f>E10-E11</f>
        <v>70000</v>
      </c>
      <c r="F12" t="s">
        <v>410</v>
      </c>
    </row>
    <row r="13" spans="1:5" ht="12.75">
      <c r="A13" s="9" t="s">
        <v>401</v>
      </c>
      <c r="E13" s="48">
        <v>10</v>
      </c>
    </row>
    <row r="14" spans="1:5" ht="12.75">
      <c r="A14" s="9" t="s">
        <v>395</v>
      </c>
      <c r="E14" s="72">
        <v>39234</v>
      </c>
    </row>
    <row r="16" ht="12.75">
      <c r="A16" s="3" t="s">
        <v>397</v>
      </c>
    </row>
    <row r="17" ht="12.75">
      <c r="A17" s="3"/>
    </row>
    <row r="18" spans="1:6" ht="12.75">
      <c r="A18" s="11" t="s">
        <v>12</v>
      </c>
      <c r="B18" s="11" t="s">
        <v>386</v>
      </c>
      <c r="C18" s="11" t="s">
        <v>399</v>
      </c>
      <c r="D18" s="11" t="s">
        <v>398</v>
      </c>
      <c r="E18" s="11" t="s">
        <v>383</v>
      </c>
      <c r="F18" s="11" t="s">
        <v>387</v>
      </c>
    </row>
    <row r="19" spans="1:6" ht="12.75">
      <c r="A19" s="22" t="s">
        <v>381</v>
      </c>
      <c r="B19" s="22" t="s">
        <v>400</v>
      </c>
      <c r="C19" s="22" t="s">
        <v>383</v>
      </c>
      <c r="D19" s="22" t="s">
        <v>381</v>
      </c>
      <c r="E19" s="22" t="s">
        <v>385</v>
      </c>
      <c r="F19" s="22" t="s">
        <v>400</v>
      </c>
    </row>
    <row r="20" spans="1:6" ht="12.75">
      <c r="A20">
        <v>2007</v>
      </c>
      <c r="B20" s="73">
        <v>105000</v>
      </c>
      <c r="C20" s="73">
        <f>$E$12/$E$13</f>
        <v>7000</v>
      </c>
      <c r="D20" s="39">
        <f>7/12</f>
        <v>0.5833333333333334</v>
      </c>
      <c r="E20" s="73">
        <f>C20*D20</f>
        <v>4083.3333333333335</v>
      </c>
      <c r="F20" s="73">
        <f aca="true" t="shared" si="0" ref="F20:F30">B20-E20</f>
        <v>100916.66666666667</v>
      </c>
    </row>
    <row r="21" spans="1:6" ht="12.75">
      <c r="A21">
        <v>2008</v>
      </c>
      <c r="B21" s="73">
        <f aca="true" t="shared" si="1" ref="B21:B30">F20</f>
        <v>100916.66666666667</v>
      </c>
      <c r="C21" s="73">
        <f aca="true" t="shared" si="2" ref="C21:C30">$E$12/$E$13</f>
        <v>7000</v>
      </c>
      <c r="E21" s="73">
        <f aca="true" t="shared" si="3" ref="E21:E29">C21</f>
        <v>7000</v>
      </c>
      <c r="F21" s="73">
        <f t="shared" si="0"/>
        <v>93916.66666666667</v>
      </c>
    </row>
    <row r="22" spans="1:6" ht="12.75">
      <c r="A22">
        <v>2009</v>
      </c>
      <c r="B22" s="73">
        <f t="shared" si="1"/>
        <v>93916.66666666667</v>
      </c>
      <c r="C22" s="73">
        <f t="shared" si="2"/>
        <v>7000</v>
      </c>
      <c r="E22" s="73">
        <f t="shared" si="3"/>
        <v>7000</v>
      </c>
      <c r="F22" s="73">
        <f t="shared" si="0"/>
        <v>86916.66666666667</v>
      </c>
    </row>
    <row r="23" spans="1:6" ht="12.75">
      <c r="A23">
        <v>2010</v>
      </c>
      <c r="B23" s="73">
        <f t="shared" si="1"/>
        <v>86916.66666666667</v>
      </c>
      <c r="C23" s="73">
        <f t="shared" si="2"/>
        <v>7000</v>
      </c>
      <c r="E23" s="73">
        <f t="shared" si="3"/>
        <v>7000</v>
      </c>
      <c r="F23" s="73">
        <f t="shared" si="0"/>
        <v>79916.66666666667</v>
      </c>
    </row>
    <row r="24" spans="1:6" ht="12.75">
      <c r="A24">
        <v>2011</v>
      </c>
      <c r="B24" s="73">
        <f t="shared" si="1"/>
        <v>79916.66666666667</v>
      </c>
      <c r="C24" s="73">
        <f t="shared" si="2"/>
        <v>7000</v>
      </c>
      <c r="E24" s="73">
        <f t="shared" si="3"/>
        <v>7000</v>
      </c>
      <c r="F24" s="73">
        <f t="shared" si="0"/>
        <v>72916.66666666667</v>
      </c>
    </row>
    <row r="25" spans="1:6" ht="12.75">
      <c r="A25">
        <v>2012</v>
      </c>
      <c r="B25" s="73">
        <f t="shared" si="1"/>
        <v>72916.66666666667</v>
      </c>
      <c r="C25" s="73">
        <f t="shared" si="2"/>
        <v>7000</v>
      </c>
      <c r="E25" s="73">
        <f t="shared" si="3"/>
        <v>7000</v>
      </c>
      <c r="F25" s="73">
        <f t="shared" si="0"/>
        <v>65916.66666666667</v>
      </c>
    </row>
    <row r="26" spans="1:6" ht="12.75">
      <c r="A26">
        <v>2013</v>
      </c>
      <c r="B26" s="73">
        <f t="shared" si="1"/>
        <v>65916.66666666667</v>
      </c>
      <c r="C26" s="73">
        <f t="shared" si="2"/>
        <v>7000</v>
      </c>
      <c r="E26" s="73">
        <f t="shared" si="3"/>
        <v>7000</v>
      </c>
      <c r="F26" s="73">
        <f t="shared" si="0"/>
        <v>58916.66666666667</v>
      </c>
    </row>
    <row r="27" spans="1:6" ht="12.75">
      <c r="A27">
        <v>2014</v>
      </c>
      <c r="B27" s="73">
        <f t="shared" si="1"/>
        <v>58916.66666666667</v>
      </c>
      <c r="C27" s="73">
        <f t="shared" si="2"/>
        <v>7000</v>
      </c>
      <c r="E27" s="73">
        <f t="shared" si="3"/>
        <v>7000</v>
      </c>
      <c r="F27" s="73">
        <f t="shared" si="0"/>
        <v>51916.66666666667</v>
      </c>
    </row>
    <row r="28" spans="1:6" ht="12.75">
      <c r="A28">
        <v>2015</v>
      </c>
      <c r="B28" s="73">
        <f t="shared" si="1"/>
        <v>51916.66666666667</v>
      </c>
      <c r="C28" s="73">
        <f t="shared" si="2"/>
        <v>7000</v>
      </c>
      <c r="E28" s="73">
        <f t="shared" si="3"/>
        <v>7000</v>
      </c>
      <c r="F28" s="73">
        <f t="shared" si="0"/>
        <v>44916.66666666667</v>
      </c>
    </row>
    <row r="29" spans="1:6" ht="12.75">
      <c r="A29">
        <v>2016</v>
      </c>
      <c r="B29" s="73">
        <f t="shared" si="1"/>
        <v>44916.66666666667</v>
      </c>
      <c r="C29" s="73">
        <f t="shared" si="2"/>
        <v>7000</v>
      </c>
      <c r="E29" s="73">
        <f t="shared" si="3"/>
        <v>7000</v>
      </c>
      <c r="F29" s="73">
        <f t="shared" si="0"/>
        <v>37916.66666666667</v>
      </c>
    </row>
    <row r="30" spans="1:6" ht="12.75">
      <c r="A30">
        <v>2017</v>
      </c>
      <c r="B30" s="73">
        <f t="shared" si="1"/>
        <v>37916.66666666667</v>
      </c>
      <c r="C30" s="73">
        <f t="shared" si="2"/>
        <v>7000</v>
      </c>
      <c r="D30" s="39">
        <f>5/12</f>
        <v>0.4166666666666667</v>
      </c>
      <c r="E30" s="73">
        <f>C30*D30</f>
        <v>2916.666666666667</v>
      </c>
      <c r="F30" s="73">
        <f t="shared" si="0"/>
        <v>35000.00000000001</v>
      </c>
    </row>
    <row r="32" ht="12.75">
      <c r="A32" s="3" t="s">
        <v>402</v>
      </c>
    </row>
    <row r="33" spans="2:8" ht="12.75">
      <c r="B33" s="11" t="s">
        <v>12</v>
      </c>
      <c r="H33" s="11"/>
    </row>
    <row r="34" spans="1:8" ht="12.75">
      <c r="A34" s="11" t="s">
        <v>12</v>
      </c>
      <c r="B34" s="11" t="s">
        <v>403</v>
      </c>
      <c r="C34" s="11" t="s">
        <v>383</v>
      </c>
      <c r="D34" s="11" t="s">
        <v>399</v>
      </c>
      <c r="E34" s="11" t="s">
        <v>398</v>
      </c>
      <c r="F34" s="11" t="s">
        <v>383</v>
      </c>
      <c r="G34" s="11" t="s">
        <v>387</v>
      </c>
      <c r="H34" s="11"/>
    </row>
    <row r="35" spans="1:8" ht="12.75">
      <c r="A35" s="22" t="s">
        <v>381</v>
      </c>
      <c r="B35" s="22" t="s">
        <v>404</v>
      </c>
      <c r="C35" s="22" t="s">
        <v>384</v>
      </c>
      <c r="D35" s="22" t="s">
        <v>383</v>
      </c>
      <c r="E35" s="22" t="s">
        <v>381</v>
      </c>
      <c r="F35" s="22" t="s">
        <v>385</v>
      </c>
      <c r="G35" s="22" t="s">
        <v>400</v>
      </c>
      <c r="H35" s="22"/>
    </row>
    <row r="36" spans="1:8" ht="12.75">
      <c r="A36">
        <v>2007</v>
      </c>
      <c r="B36" s="12">
        <f>E10</f>
        <v>105000</v>
      </c>
      <c r="C36" s="39">
        <f aca="true" t="shared" si="4" ref="C36:C41">1/10*2</f>
        <v>0.2</v>
      </c>
      <c r="D36" s="73">
        <f aca="true" t="shared" si="5" ref="D36:D41">B36*C36</f>
        <v>21000</v>
      </c>
      <c r="E36" s="39">
        <f>7/12</f>
        <v>0.5833333333333334</v>
      </c>
      <c r="F36" s="73">
        <f>D36*E36</f>
        <v>12250</v>
      </c>
      <c r="G36" s="73">
        <f aca="true" t="shared" si="6" ref="G36:G41">B36-F36</f>
        <v>92750</v>
      </c>
      <c r="H36" s="12"/>
    </row>
    <row r="37" spans="1:8" ht="12.75">
      <c r="A37">
        <v>2008</v>
      </c>
      <c r="B37" s="12">
        <f aca="true" t="shared" si="7" ref="B37:B42">G36</f>
        <v>92750</v>
      </c>
      <c r="C37" s="39">
        <f t="shared" si="4"/>
        <v>0.2</v>
      </c>
      <c r="D37" s="73">
        <f t="shared" si="5"/>
        <v>18550</v>
      </c>
      <c r="F37" s="73">
        <f>D37</f>
        <v>18550</v>
      </c>
      <c r="G37" s="73">
        <f t="shared" si="6"/>
        <v>74200</v>
      </c>
      <c r="H37" s="12"/>
    </row>
    <row r="38" spans="1:8" ht="12.75">
      <c r="A38">
        <v>2009</v>
      </c>
      <c r="B38" s="12">
        <f t="shared" si="7"/>
        <v>74200</v>
      </c>
      <c r="C38" s="39">
        <f t="shared" si="4"/>
        <v>0.2</v>
      </c>
      <c r="D38" s="73">
        <f t="shared" si="5"/>
        <v>14840</v>
      </c>
      <c r="F38" s="73">
        <f>D38</f>
        <v>14840</v>
      </c>
      <c r="G38" s="73">
        <f t="shared" si="6"/>
        <v>59360</v>
      </c>
      <c r="H38" s="12"/>
    </row>
    <row r="39" spans="1:8" ht="12.75">
      <c r="A39">
        <v>2010</v>
      </c>
      <c r="B39" s="12">
        <f t="shared" si="7"/>
        <v>59360</v>
      </c>
      <c r="C39" s="39">
        <f t="shared" si="4"/>
        <v>0.2</v>
      </c>
      <c r="D39" s="73">
        <f t="shared" si="5"/>
        <v>11872</v>
      </c>
      <c r="F39" s="73">
        <f>D39</f>
        <v>11872</v>
      </c>
      <c r="G39" s="73">
        <f t="shared" si="6"/>
        <v>47488</v>
      </c>
      <c r="H39" s="12"/>
    </row>
    <row r="40" spans="1:8" ht="12.75">
      <c r="A40">
        <v>2011</v>
      </c>
      <c r="B40" s="12">
        <f t="shared" si="7"/>
        <v>47488</v>
      </c>
      <c r="C40" s="39">
        <f t="shared" si="4"/>
        <v>0.2</v>
      </c>
      <c r="D40" s="73">
        <f t="shared" si="5"/>
        <v>9497.6</v>
      </c>
      <c r="F40" s="73">
        <f>D40</f>
        <v>9497.6</v>
      </c>
      <c r="G40" s="73">
        <f t="shared" si="6"/>
        <v>37990.4</v>
      </c>
      <c r="H40" s="12"/>
    </row>
    <row r="41" spans="1:8" ht="12.75">
      <c r="A41">
        <v>2012</v>
      </c>
      <c r="B41" s="12">
        <f t="shared" si="7"/>
        <v>37990.4</v>
      </c>
      <c r="C41" s="39">
        <f t="shared" si="4"/>
        <v>0.2</v>
      </c>
      <c r="D41" s="73">
        <f t="shared" si="5"/>
        <v>7598.080000000001</v>
      </c>
      <c r="F41" s="73">
        <f>G40-E11</f>
        <v>2990.4000000000015</v>
      </c>
      <c r="G41" s="73">
        <f t="shared" si="6"/>
        <v>35000</v>
      </c>
      <c r="H41" s="12"/>
    </row>
    <row r="42" spans="1:8" ht="12.75">
      <c r="A42">
        <v>2013</v>
      </c>
      <c r="B42" s="12">
        <f t="shared" si="7"/>
        <v>35000</v>
      </c>
      <c r="C42" s="39" t="s">
        <v>12</v>
      </c>
      <c r="D42" s="74" t="s">
        <v>12</v>
      </c>
      <c r="F42" s="73" t="str">
        <f>D42</f>
        <v> </v>
      </c>
      <c r="G42" s="74" t="s">
        <v>12</v>
      </c>
      <c r="H42" s="12"/>
    </row>
    <row r="43" spans="1:8" ht="12.75">
      <c r="A43">
        <v>2014</v>
      </c>
      <c r="C43" s="39" t="s">
        <v>12</v>
      </c>
      <c r="D43" s="39" t="s">
        <v>408</v>
      </c>
      <c r="F43" s="73"/>
      <c r="G43" s="74"/>
      <c r="H43" s="12"/>
    </row>
    <row r="44" spans="1:8" ht="12.75">
      <c r="A44">
        <v>2015</v>
      </c>
      <c r="D44" s="39" t="s">
        <v>409</v>
      </c>
      <c r="F44" s="73"/>
      <c r="G44" s="74"/>
      <c r="H44" s="12"/>
    </row>
    <row r="45" spans="1:8" ht="12.75">
      <c r="A45">
        <v>2016</v>
      </c>
      <c r="D45" s="74"/>
      <c r="F45" s="73"/>
      <c r="G45" s="74"/>
      <c r="H45" s="12"/>
    </row>
    <row r="46" spans="1:8" ht="12.75">
      <c r="A46">
        <v>2017</v>
      </c>
      <c r="C46" s="39" t="s">
        <v>12</v>
      </c>
      <c r="D46" s="74" t="s">
        <v>12</v>
      </c>
      <c r="E46" s="39" t="s">
        <v>12</v>
      </c>
      <c r="F46" s="74" t="s">
        <v>12</v>
      </c>
      <c r="G46" s="74" t="s">
        <v>12</v>
      </c>
      <c r="H46" s="12"/>
    </row>
    <row r="47" spans="4:6" ht="12.75">
      <c r="D47" s="73"/>
      <c r="F47" s="12" t="s">
        <v>12</v>
      </c>
    </row>
    <row r="48" ht="12.75">
      <c r="A48" s="3" t="s">
        <v>405</v>
      </c>
    </row>
    <row r="49" ht="12.75">
      <c r="G49" t="s">
        <v>12</v>
      </c>
    </row>
    <row r="50" spans="1:8" ht="12.75">
      <c r="A50" s="11" t="s">
        <v>406</v>
      </c>
      <c r="B50" s="11" t="s">
        <v>12</v>
      </c>
      <c r="C50" s="11" t="s">
        <v>383</v>
      </c>
      <c r="D50" s="11" t="s">
        <v>383</v>
      </c>
      <c r="E50" s="11" t="s">
        <v>383</v>
      </c>
      <c r="F50" s="11" t="s">
        <v>398</v>
      </c>
      <c r="G50" s="11" t="s">
        <v>412</v>
      </c>
      <c r="H50" s="11" t="s">
        <v>403</v>
      </c>
    </row>
    <row r="51" spans="1:8" ht="12.75">
      <c r="A51" s="22" t="s">
        <v>407</v>
      </c>
      <c r="B51" s="22" t="s">
        <v>381</v>
      </c>
      <c r="C51" s="22" t="s">
        <v>384</v>
      </c>
      <c r="D51" s="22" t="s">
        <v>382</v>
      </c>
      <c r="E51" s="22" t="s">
        <v>385</v>
      </c>
      <c r="F51" s="22" t="s">
        <v>381</v>
      </c>
      <c r="G51" s="22" t="s">
        <v>383</v>
      </c>
      <c r="H51" s="22" t="s">
        <v>404</v>
      </c>
    </row>
    <row r="52" spans="1:8" ht="12.75">
      <c r="A52">
        <v>1</v>
      </c>
      <c r="B52">
        <v>2007</v>
      </c>
      <c r="C52" s="39">
        <f>A61/(SUM($A$52:$A$61))</f>
        <v>0.18181818181818182</v>
      </c>
      <c r="D52" s="12">
        <f>$E$12</f>
        <v>70000</v>
      </c>
      <c r="E52" s="75">
        <f>C52*D52</f>
        <v>12727.272727272728</v>
      </c>
      <c r="F52" s="39">
        <f>7/12</f>
        <v>0.5833333333333334</v>
      </c>
      <c r="G52" s="75">
        <f>E52*F52</f>
        <v>7424.242424242425</v>
      </c>
      <c r="H52" s="75">
        <f>$E$10-G52</f>
        <v>97575.75757575757</v>
      </c>
    </row>
    <row r="53" spans="1:8" ht="12.75">
      <c r="A53">
        <v>2</v>
      </c>
      <c r="B53">
        <v>2008</v>
      </c>
      <c r="C53" s="39">
        <f>A60/(SUM($A$52:$A$61))</f>
        <v>0.16363636363636364</v>
      </c>
      <c r="D53" s="12">
        <f aca="true" t="shared" si="8" ref="D53:D61">$E$12</f>
        <v>70000</v>
      </c>
      <c r="E53" s="75">
        <f aca="true" t="shared" si="9" ref="E53:E61">C53*D53</f>
        <v>11454.545454545454</v>
      </c>
      <c r="G53" s="75">
        <f aca="true" t="shared" si="10" ref="G53:G62">G52+E53</f>
        <v>18878.78787878788</v>
      </c>
      <c r="H53" s="75">
        <f aca="true" t="shared" si="11" ref="H53:H62">$E$10-G53</f>
        <v>86121.21212121213</v>
      </c>
    </row>
    <row r="54" spans="1:8" ht="12.75">
      <c r="A54">
        <v>3</v>
      </c>
      <c r="B54">
        <v>2009</v>
      </c>
      <c r="C54" s="39">
        <f>A59/(SUM($A$52:$A$61))</f>
        <v>0.14545454545454545</v>
      </c>
      <c r="D54" s="12">
        <f t="shared" si="8"/>
        <v>70000</v>
      </c>
      <c r="E54" s="75">
        <f t="shared" si="9"/>
        <v>10181.818181818182</v>
      </c>
      <c r="G54" s="75">
        <f t="shared" si="10"/>
        <v>29060.606060606064</v>
      </c>
      <c r="H54" s="75">
        <f t="shared" si="11"/>
        <v>75939.39393939394</v>
      </c>
    </row>
    <row r="55" spans="1:8" ht="12.75">
      <c r="A55">
        <v>4</v>
      </c>
      <c r="B55">
        <v>2010</v>
      </c>
      <c r="C55" s="39">
        <f>A58/(SUM($A$52:$A$61))</f>
        <v>0.12727272727272726</v>
      </c>
      <c r="D55" s="12">
        <f t="shared" si="8"/>
        <v>70000</v>
      </c>
      <c r="E55" s="75">
        <f t="shared" si="9"/>
        <v>8909.090909090908</v>
      </c>
      <c r="G55" s="75">
        <f t="shared" si="10"/>
        <v>37969.696969696975</v>
      </c>
      <c r="H55" s="75">
        <f t="shared" si="11"/>
        <v>67030.30303030302</v>
      </c>
    </row>
    <row r="56" spans="1:8" ht="12.75">
      <c r="A56">
        <v>5</v>
      </c>
      <c r="B56">
        <v>2011</v>
      </c>
      <c r="C56" s="39">
        <f>A57/(SUM($A$52:$A$61))</f>
        <v>0.10909090909090909</v>
      </c>
      <c r="D56" s="12">
        <f t="shared" si="8"/>
        <v>70000</v>
      </c>
      <c r="E56" s="75">
        <f t="shared" si="9"/>
        <v>7636.363636363636</v>
      </c>
      <c r="G56" s="75">
        <f t="shared" si="10"/>
        <v>45606.06060606061</v>
      </c>
      <c r="H56" s="75">
        <f t="shared" si="11"/>
        <v>59393.93939393939</v>
      </c>
    </row>
    <row r="57" spans="1:8" ht="12.75">
      <c r="A57">
        <v>6</v>
      </c>
      <c r="B57">
        <v>2012</v>
      </c>
      <c r="C57" s="39">
        <f>A56/(SUM($A$52:$A$61))</f>
        <v>0.09090909090909091</v>
      </c>
      <c r="D57" s="12">
        <f t="shared" si="8"/>
        <v>70000</v>
      </c>
      <c r="E57" s="75">
        <f t="shared" si="9"/>
        <v>6363.636363636364</v>
      </c>
      <c r="G57" s="75">
        <f t="shared" si="10"/>
        <v>51969.696969696975</v>
      </c>
      <c r="H57" s="75">
        <f t="shared" si="11"/>
        <v>53030.303030303025</v>
      </c>
    </row>
    <row r="58" spans="1:8" ht="12.75">
      <c r="A58">
        <v>7</v>
      </c>
      <c r="B58">
        <v>2013</v>
      </c>
      <c r="C58" s="39">
        <f>A55/(SUM($A$52:$A$61))</f>
        <v>0.07272727272727272</v>
      </c>
      <c r="D58" s="12">
        <f t="shared" si="8"/>
        <v>70000</v>
      </c>
      <c r="E58" s="75">
        <f t="shared" si="9"/>
        <v>5090.909090909091</v>
      </c>
      <c r="G58" s="75">
        <f t="shared" si="10"/>
        <v>57060.606060606064</v>
      </c>
      <c r="H58" s="75">
        <f t="shared" si="11"/>
        <v>47939.393939393936</v>
      </c>
    </row>
    <row r="59" spans="1:8" ht="12.75">
      <c r="A59">
        <v>8</v>
      </c>
      <c r="B59">
        <v>2014</v>
      </c>
      <c r="C59" s="39">
        <f>A54/(SUM($A$52:$A$61))</f>
        <v>0.05454545454545454</v>
      </c>
      <c r="D59" s="12">
        <f t="shared" si="8"/>
        <v>70000</v>
      </c>
      <c r="E59" s="75">
        <f t="shared" si="9"/>
        <v>3818.181818181818</v>
      </c>
      <c r="G59" s="75">
        <f t="shared" si="10"/>
        <v>60878.78787878788</v>
      </c>
      <c r="H59" s="75">
        <f t="shared" si="11"/>
        <v>44121.21212121212</v>
      </c>
    </row>
    <row r="60" spans="1:8" ht="12.75">
      <c r="A60">
        <v>9</v>
      </c>
      <c r="B60">
        <v>2015</v>
      </c>
      <c r="C60" s="39">
        <f>A53/(SUM($A$52:$A$61))</f>
        <v>0.03636363636363636</v>
      </c>
      <c r="D60" s="12">
        <f t="shared" si="8"/>
        <v>70000</v>
      </c>
      <c r="E60" s="75">
        <f t="shared" si="9"/>
        <v>2545.4545454545455</v>
      </c>
      <c r="G60" s="75">
        <f t="shared" si="10"/>
        <v>63424.242424242424</v>
      </c>
      <c r="H60" s="75">
        <f t="shared" si="11"/>
        <v>41575.757575757576</v>
      </c>
    </row>
    <row r="61" spans="1:8" ht="12.75">
      <c r="A61">
        <v>10</v>
      </c>
      <c r="B61">
        <v>2016</v>
      </c>
      <c r="C61" s="39">
        <f>A52/(SUM($A$52:$A$61))</f>
        <v>0.01818181818181818</v>
      </c>
      <c r="D61" s="12">
        <f t="shared" si="8"/>
        <v>70000</v>
      </c>
      <c r="E61" s="75">
        <f t="shared" si="9"/>
        <v>1272.7272727272727</v>
      </c>
      <c r="G61" s="75">
        <f t="shared" si="10"/>
        <v>64696.969696969696</v>
      </c>
      <c r="H61" s="75">
        <f t="shared" si="11"/>
        <v>40303.030303030304</v>
      </c>
    </row>
    <row r="62" spans="1:8" ht="12.75">
      <c r="A62" t="s">
        <v>12</v>
      </c>
      <c r="B62">
        <v>2017</v>
      </c>
      <c r="C62" s="39" t="s">
        <v>413</v>
      </c>
      <c r="E62" s="75">
        <f>H61-E11</f>
        <v>5303.030303030304</v>
      </c>
      <c r="F62" s="39" t="s">
        <v>414</v>
      </c>
      <c r="G62" s="75">
        <f t="shared" si="10"/>
        <v>70000</v>
      </c>
      <c r="H62" s="75">
        <f t="shared" si="11"/>
        <v>35000</v>
      </c>
    </row>
    <row r="63" ht="12.75">
      <c r="C63" t="s">
        <v>12</v>
      </c>
    </row>
    <row r="64" ht="12.75">
      <c r="B64" t="s">
        <v>415</v>
      </c>
    </row>
  </sheetData>
  <hyperlinks>
    <hyperlink ref="H1" location="'Main Menu'!A1" display="Main Menu"/>
  </hyperlink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Customs and Border Protection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Basics of Accounting</dc:title>
  <dc:subject>Simple Examples for Accounting Course</dc:subject>
  <dc:creator>Matt H. Evans</dc:creator>
  <cp:keywords/>
  <dc:description/>
  <cp:lastModifiedBy>Authorized User</cp:lastModifiedBy>
  <cp:lastPrinted>2008-11-12T20:28:34Z</cp:lastPrinted>
  <dcterms:created xsi:type="dcterms:W3CDTF">2008-11-10T17:45:30Z</dcterms:created>
  <dcterms:modified xsi:type="dcterms:W3CDTF">2010-01-27T14:24:15Z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